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840" windowWidth="15480" windowHeight="10740" tabRatio="230" activeTab="0"/>
  </bookViews>
  <sheets>
    <sheet name="成績一覧" sheetId="1" r:id="rId1"/>
    <sheet name="まとめ" sheetId="2" r:id="rId2"/>
  </sheets>
  <definedNames>
    <definedName name="_xlnm.Print_Area" localSheetId="0">'成績一覧'!$A$278:$S$360</definedName>
    <definedName name="成績評価">'成績一覧'!$C$362:$C$366</definedName>
  </definedNames>
  <calcPr fullCalcOnLoad="1"/>
</workbook>
</file>

<file path=xl/sharedStrings.xml><?xml version="1.0" encoding="utf-8"?>
<sst xmlns="http://schemas.openxmlformats.org/spreadsheetml/2006/main" count="1185" uniqueCount="388">
  <si>
    <t>授業科目名</t>
  </si>
  <si>
    <t>単位数</t>
  </si>
  <si>
    <t>取得単位数</t>
  </si>
  <si>
    <t>必須，選択などの別</t>
  </si>
  <si>
    <t>学年・学期</t>
  </si>
  <si>
    <t>合計時間数（時間）</t>
  </si>
  <si>
    <t>必須，選択</t>
  </si>
  <si>
    <t>学習内容の区分</t>
  </si>
  <si>
    <t>人文科学社会科学語学</t>
  </si>
  <si>
    <t>数　学  自然科学 情報技術</t>
  </si>
  <si>
    <t>(1)</t>
  </si>
  <si>
    <t>(2)</t>
  </si>
  <si>
    <t>(3)</t>
  </si>
  <si>
    <t>(4)</t>
  </si>
  <si>
    <t>合計</t>
  </si>
  <si>
    <t>◆教養科目◆</t>
  </si>
  <si>
    <t>◆外国語科目</t>
  </si>
  <si>
    <t>◎</t>
  </si>
  <si>
    <t>-</t>
  </si>
  <si>
    <t>未習外国語Ⅰ</t>
  </si>
  <si>
    <t>未習外国語Ⅱ</t>
  </si>
  <si>
    <t>未習外国語Ⅲ</t>
  </si>
  <si>
    <t>技術者倫理</t>
  </si>
  <si>
    <t>○</t>
  </si>
  <si>
    <t>選択必修１</t>
  </si>
  <si>
    <t>選択必修２</t>
  </si>
  <si>
    <t>◆総合科目</t>
  </si>
  <si>
    <t>◆健康・スポーツ</t>
  </si>
  <si>
    <t>◆情報関連科目</t>
  </si>
  <si>
    <t>情報処理概論（情報リテラシー）</t>
  </si>
  <si>
    <t>必修</t>
  </si>
  <si>
    <t>◆主題別ゼミナール</t>
  </si>
  <si>
    <t>主題別ゼミナール</t>
  </si>
  <si>
    <t>◆他学科・他大学</t>
  </si>
  <si>
    <t>小計</t>
  </si>
  <si>
    <t>◆必修科目</t>
  </si>
  <si>
    <t>線形代数Ⅰ</t>
  </si>
  <si>
    <t>線形代数Ⅱ</t>
  </si>
  <si>
    <t>基礎数学演習</t>
  </si>
  <si>
    <t>応用数学Ⅰ</t>
  </si>
  <si>
    <t>数学解析Ⅱ</t>
  </si>
  <si>
    <t>数理統計</t>
  </si>
  <si>
    <t>物理演習</t>
  </si>
  <si>
    <t>材料学総論</t>
  </si>
  <si>
    <t>基礎物理化学</t>
  </si>
  <si>
    <t>材料強度学入門</t>
  </si>
  <si>
    <t>材料組織学入門</t>
  </si>
  <si>
    <t>量子力学基礎</t>
  </si>
  <si>
    <t>固体物性入門</t>
  </si>
  <si>
    <t>ＬＬ演習Ⅰ</t>
  </si>
  <si>
    <t>選択</t>
  </si>
  <si>
    <t>技術英語</t>
  </si>
  <si>
    <t>【材料プロセス学】</t>
  </si>
  <si>
    <t>材料プロセス演習</t>
  </si>
  <si>
    <t>エコマテリアル</t>
  </si>
  <si>
    <t>環境工学</t>
  </si>
  <si>
    <t>【材料組織制御学】</t>
  </si>
  <si>
    <t>マテリアル輸送現象</t>
  </si>
  <si>
    <t>表面・界面工学</t>
  </si>
  <si>
    <t>材料組織学演習</t>
  </si>
  <si>
    <t>固体動力学</t>
  </si>
  <si>
    <t>粒子線応用構造解析</t>
  </si>
  <si>
    <t>【材料強度物性学】</t>
  </si>
  <si>
    <t>材料力学</t>
  </si>
  <si>
    <t>材料強度学演習</t>
  </si>
  <si>
    <t>塑性工学</t>
  </si>
  <si>
    <t>マイクロメカニクス</t>
  </si>
  <si>
    <t>複合材料学</t>
  </si>
  <si>
    <t>【電子機能材料学】</t>
  </si>
  <si>
    <t>材料電子物性学</t>
  </si>
  <si>
    <t>電子・情報材料工学</t>
  </si>
  <si>
    <t>電子・集積回路</t>
  </si>
  <si>
    <t>薄膜材料工学</t>
  </si>
  <si>
    <t>【計算材料学】</t>
  </si>
  <si>
    <t>数値計算法</t>
  </si>
  <si>
    <t>マテリアルシミュレーション演習</t>
  </si>
  <si>
    <t>計算材料学</t>
  </si>
  <si>
    <t>【マテリアル各論】</t>
  </si>
  <si>
    <t>セラミックス物性学</t>
  </si>
  <si>
    <t>材料プロセス工学</t>
  </si>
  <si>
    <t>材料システム工学</t>
  </si>
  <si>
    <t>ナノマテリアル工学</t>
  </si>
  <si>
    <t>アモルファス材料学</t>
  </si>
  <si>
    <t>高分子材料学</t>
  </si>
  <si>
    <t>【実験その他】</t>
  </si>
  <si>
    <t>物理学実験</t>
  </si>
  <si>
    <t>材料工学学外実習</t>
  </si>
  <si>
    <t>卒業研究</t>
  </si>
  <si>
    <t>必修科目</t>
  </si>
  <si>
    <t>選択科目</t>
  </si>
  <si>
    <t>学習保証時間</t>
  </si>
  <si>
    <t>条件１～８</t>
  </si>
  <si>
    <t>条件８</t>
  </si>
  <si>
    <t>条件１</t>
  </si>
  <si>
    <t>条件２</t>
  </si>
  <si>
    <t>条件３</t>
  </si>
  <si>
    <t>条件４</t>
  </si>
  <si>
    <t>条件６</t>
  </si>
  <si>
    <t>条件７</t>
  </si>
  <si>
    <t>判定</t>
  </si>
  <si>
    <t>条件５</t>
  </si>
  <si>
    <t>卒研着手条件</t>
  </si>
  <si>
    <t>卒研着手条件 （１）</t>
  </si>
  <si>
    <t>条件</t>
  </si>
  <si>
    <t>取得単位</t>
  </si>
  <si>
    <t>総単位数</t>
  </si>
  <si>
    <t>教養科目</t>
  </si>
  <si>
    <t>専門科目</t>
  </si>
  <si>
    <t>専門科目総単位数</t>
  </si>
  <si>
    <t>必修科目（卒業研究以外のすべて）</t>
  </si>
  <si>
    <t>選択必修</t>
  </si>
  <si>
    <t>卒業条件</t>
  </si>
  <si>
    <t>共通基礎科目</t>
  </si>
  <si>
    <t>主題別科目</t>
  </si>
  <si>
    <t>外国語科目</t>
  </si>
  <si>
    <t>健康・スポーツ科目</t>
  </si>
  <si>
    <t>情報関連科目</t>
  </si>
  <si>
    <t>分野別教養科目</t>
  </si>
  <si>
    <t>分野別基礎科目</t>
  </si>
  <si>
    <t>総合科目</t>
  </si>
  <si>
    <t>人文</t>
  </si>
  <si>
    <t>社会</t>
  </si>
  <si>
    <t>自然</t>
  </si>
  <si>
    <t>人文（技術者倫理）</t>
  </si>
  <si>
    <t>必要単位数</t>
  </si>
  <si>
    <t>計</t>
  </si>
  <si>
    <t>学習教育目標に対する自己分析</t>
  </si>
  <si>
    <t>計</t>
  </si>
  <si>
    <t>振替科目単位数＝</t>
  </si>
  <si>
    <t>その他</t>
  </si>
  <si>
    <t>◆その他</t>
  </si>
  <si>
    <t>氏名</t>
  </si>
  <si>
    <t>参考付表1　　授業科目別学習保証時間および各授業科目の学習・教育目標一つ一つに対する関与の程度</t>
  </si>
  <si>
    <t>学習・教育目標※3</t>
  </si>
  <si>
    <r>
      <t>学　習　保　証　時　間（時間）</t>
    </r>
    <r>
      <rPr>
        <vertAlign val="superscript"/>
        <sz val="10"/>
        <rFont val="ＭＳ Ｐゴシック"/>
        <family val="3"/>
      </rPr>
      <t>※1</t>
    </r>
  </si>
  <si>
    <t>振替（選択必修Bから選択必修Cへ）</t>
  </si>
  <si>
    <r>
      <t>専　門　分　野</t>
    </r>
    <r>
      <rPr>
        <vertAlign val="superscript"/>
        <sz val="10"/>
        <rFont val="ＭＳ Ｐゴシック"/>
        <family val="3"/>
      </rPr>
      <t>※2</t>
    </r>
  </si>
  <si>
    <t>（A）</t>
  </si>
  <si>
    <t>（B）</t>
  </si>
  <si>
    <t>（C）</t>
  </si>
  <si>
    <t>（D）</t>
  </si>
  <si>
    <t>（E）</t>
  </si>
  <si>
    <t>（F）</t>
  </si>
  <si>
    <t>（G）</t>
  </si>
  <si>
    <t>（H）</t>
  </si>
  <si>
    <t>総合英語レベル1</t>
  </si>
  <si>
    <t>総合英語レベル2</t>
  </si>
  <si>
    <t>総合英語レベル3</t>
  </si>
  <si>
    <t>総合英語レベル4</t>
  </si>
  <si>
    <t>総合英語レベル5</t>
  </si>
  <si>
    <t>総合英語 学術英語1</t>
  </si>
  <si>
    <t>総合英語 学術英語2</t>
  </si>
  <si>
    <t>総合英語 学術英語3</t>
  </si>
  <si>
    <t>総合英語 学術英語4</t>
  </si>
  <si>
    <t>英語Ⅰ(IC)</t>
  </si>
  <si>
    <t>英語Ⅰ(EC)</t>
  </si>
  <si>
    <t>英語Ⅰ(TR)</t>
  </si>
  <si>
    <t>英語Ⅰ(共通)</t>
  </si>
  <si>
    <t>英語Ⅱ(IC)</t>
  </si>
  <si>
    <t>英語Ⅱ(EC)</t>
  </si>
  <si>
    <t>英語Ⅱ(TR)</t>
  </si>
  <si>
    <t>英語Ⅱ(共通)</t>
  </si>
  <si>
    <t>英語Ⅲ(IC)</t>
  </si>
  <si>
    <t>英語Ⅲ(EC)</t>
  </si>
  <si>
    <t>英語Ⅲ(TR)</t>
  </si>
  <si>
    <t>英語Ⅲ(共通)</t>
  </si>
  <si>
    <t>人文科目1</t>
  </si>
  <si>
    <t>人文科目2</t>
  </si>
  <si>
    <t>人文科目3</t>
  </si>
  <si>
    <t>人文科目4</t>
  </si>
  <si>
    <t>社会科目1</t>
  </si>
  <si>
    <t>社会科目2</t>
  </si>
  <si>
    <t>社会科目3</t>
  </si>
  <si>
    <t>社会科目4</t>
  </si>
  <si>
    <t>社会科目5</t>
  </si>
  <si>
    <t>自然(微分積分Ⅰ）</t>
  </si>
  <si>
    <t>自然(微分積分Ⅱ）</t>
  </si>
  <si>
    <t>自然(微分積分基礎）</t>
  </si>
  <si>
    <t>自然(物理学概論Ⅰ）</t>
  </si>
  <si>
    <t>自然(物理学概論Ⅱ）</t>
  </si>
  <si>
    <t>自然(力学基礎）</t>
  </si>
  <si>
    <t>自然(その他の自然科学系科目）1</t>
  </si>
  <si>
    <t>自然(その他の自然科学系科目）2</t>
  </si>
  <si>
    <t>自然(その他の自然科学系科目）3</t>
  </si>
  <si>
    <t>自然(その他の自然科学系科目）4</t>
  </si>
  <si>
    <t>物質・生命系科目1</t>
  </si>
  <si>
    <t>物質・生命系科目2</t>
  </si>
  <si>
    <t>物質・生命系科目3</t>
  </si>
  <si>
    <t>物質・生命系科目4</t>
  </si>
  <si>
    <t>物質・生命系科目5</t>
  </si>
  <si>
    <t>認知・数理系科目1</t>
  </si>
  <si>
    <t>認知・数理系科目2</t>
  </si>
  <si>
    <t>認知・数理系科目3</t>
  </si>
  <si>
    <t>認知・数理系科目4</t>
  </si>
  <si>
    <t>認知・数理系科目5</t>
  </si>
  <si>
    <t>環境・政策系科目1</t>
  </si>
  <si>
    <t>環境・政策系科目2</t>
  </si>
  <si>
    <t>環境・政策系科目3</t>
  </si>
  <si>
    <t>環境・政策系科目4</t>
  </si>
  <si>
    <t>環境・政策系科目5</t>
  </si>
  <si>
    <t>文明・技術系科目1</t>
  </si>
  <si>
    <t>文明・技術系科目2</t>
  </si>
  <si>
    <t>文明・技術系科目3</t>
  </si>
  <si>
    <t>文明・技術系科目4</t>
  </si>
  <si>
    <t>文明・技術系科目5</t>
  </si>
  <si>
    <t>人間・文化系科目1</t>
  </si>
  <si>
    <t>人間・文化系科目2</t>
  </si>
  <si>
    <t>人間・文化系科目3</t>
  </si>
  <si>
    <t>人間・文化系科目4</t>
  </si>
  <si>
    <t>人間・文化系科目5</t>
  </si>
  <si>
    <t>表現・言語系科目1</t>
  </si>
  <si>
    <t>表現・言語系科目2</t>
  </si>
  <si>
    <t>表現・言語系科目3</t>
  </si>
  <si>
    <t>表現・言語系科目4</t>
  </si>
  <si>
    <t>表現・言語系科目5</t>
  </si>
  <si>
    <t>身体・行動系科目1</t>
  </si>
  <si>
    <t>身体・行動系科目2</t>
  </si>
  <si>
    <t>身体・行動系科目3</t>
  </si>
  <si>
    <t>身体・行動系科目4</t>
  </si>
  <si>
    <t>身体・行動系科目5</t>
  </si>
  <si>
    <t>生活・福祉系科目1</t>
  </si>
  <si>
    <t>生活・福祉系科目2</t>
  </si>
  <si>
    <t>生活・福祉系科目3</t>
  </si>
  <si>
    <t>生活・福祉系科目4</t>
  </si>
  <si>
    <t>生活・福祉系科目5</t>
  </si>
  <si>
    <t>社会・国際系科目1</t>
  </si>
  <si>
    <t>社会・国際系科目2</t>
  </si>
  <si>
    <t>社会・国際系科目3</t>
  </si>
  <si>
    <t>社会・国際系科目4</t>
  </si>
  <si>
    <t>社会・国際系科目5</t>
  </si>
  <si>
    <t>身体活動1</t>
  </si>
  <si>
    <t>身体活動2</t>
  </si>
  <si>
    <t>身体活動3</t>
  </si>
  <si>
    <t>身体活動4</t>
  </si>
  <si>
    <t>情報処理概論2</t>
  </si>
  <si>
    <t>他学科・他大学の数学1</t>
  </si>
  <si>
    <t>他学科・他大学の数学2</t>
  </si>
  <si>
    <t>他学科・他大学の数学3</t>
  </si>
  <si>
    <t>他学科・他大学の自然科学1</t>
  </si>
  <si>
    <t>他学科・他大学の自然科学2</t>
  </si>
  <si>
    <t>他学科・他大学の自然科学3</t>
  </si>
  <si>
    <t>他学科の語学1</t>
  </si>
  <si>
    <t>他学科の語学2</t>
  </si>
  <si>
    <t>他学科の語学3</t>
  </si>
  <si>
    <t>教職1</t>
  </si>
  <si>
    <t>教職2</t>
  </si>
  <si>
    <t>教職3</t>
  </si>
  <si>
    <t>教職4</t>
  </si>
  <si>
    <t>教職5</t>
  </si>
  <si>
    <t>自然(微分積分入門）</t>
  </si>
  <si>
    <t>選択必修A</t>
  </si>
  <si>
    <t>1・前</t>
  </si>
  <si>
    <t>1・後</t>
  </si>
  <si>
    <t>2・前</t>
  </si>
  <si>
    <t>2・後</t>
  </si>
  <si>
    <t>3・前</t>
  </si>
  <si>
    <t>○</t>
  </si>
  <si>
    <t>3・後</t>
  </si>
  <si>
    <t>"選択必修B"を"選択必修C"として振替える場合、”振替”と入力 (選択必修Bが選択必修Cとしてカウントされる）</t>
  </si>
  <si>
    <r>
      <t>ただし、振り替えできるのは、</t>
    </r>
    <r>
      <rPr>
        <sz val="10"/>
        <color indexed="10"/>
        <rFont val="ＭＳ Ｐゴシック"/>
        <family val="3"/>
      </rPr>
      <t>4単位まで</t>
    </r>
    <r>
      <rPr>
        <sz val="10"/>
        <rFont val="ＭＳ Ｐゴシック"/>
        <family val="3"/>
      </rPr>
      <t>です</t>
    </r>
  </si>
  <si>
    <t>&lt;= 4</t>
  </si>
  <si>
    <t>材料物理化学I</t>
  </si>
  <si>
    <t>材料物理化学II</t>
  </si>
  <si>
    <t>選択必修C</t>
  </si>
  <si>
    <t>マテリアル実験I</t>
  </si>
  <si>
    <t>マテリアル実験II</t>
  </si>
  <si>
    <t>マテリアル実験III</t>
  </si>
  <si>
    <t>4・前後</t>
  </si>
  <si>
    <t>　必修科目(卒業研究含まず）</t>
  </si>
  <si>
    <t>選択必修科目A</t>
  </si>
  <si>
    <t>選択必修科目B</t>
  </si>
  <si>
    <t>選択必修科目C</t>
  </si>
  <si>
    <t>A科目</t>
  </si>
  <si>
    <t>B科目</t>
  </si>
  <si>
    <t>C科目</t>
  </si>
  <si>
    <t>(4)</t>
  </si>
  <si>
    <t>(1)</t>
  </si>
  <si>
    <t>学生番号</t>
  </si>
  <si>
    <t>情報処理概論1</t>
  </si>
  <si>
    <t>計算材料学基礎</t>
  </si>
  <si>
    <t>卒研着手条件 （２）</t>
  </si>
  <si>
    <t>自然(力学基礎演習)</t>
  </si>
  <si>
    <t>自然(力学初歩)</t>
  </si>
  <si>
    <t>(2)</t>
  </si>
  <si>
    <t>(3)</t>
  </si>
  <si>
    <t>微分積分入門、力学基礎演習、力学初歩は教養科目の最後にあるその他に記入する</t>
  </si>
  <si>
    <t>備考</t>
  </si>
  <si>
    <t>◆専門科目</t>
  </si>
  <si>
    <t>全学科向けまたは他学科の専門を含む</t>
  </si>
  <si>
    <t>【その他】全学科向けまたは他学科の専門科目の場合</t>
  </si>
  <si>
    <t>学術日本語Ⅰ</t>
  </si>
  <si>
    <t>学術日本語Ⅱ</t>
  </si>
  <si>
    <t>学術日本語Ⅲ</t>
  </si>
  <si>
    <t>学術日本語Ⅳ</t>
  </si>
  <si>
    <t>学術日本語基礎</t>
  </si>
  <si>
    <t>学術日本語基礎は教養科目の最後にあるその他に記入する</t>
  </si>
  <si>
    <t>評価(A+, A, B, C, D)</t>
  </si>
  <si>
    <t>A+</t>
  </si>
  <si>
    <t>A</t>
  </si>
  <si>
    <t>B</t>
  </si>
  <si>
    <t>C</t>
  </si>
  <si>
    <t>D</t>
  </si>
  <si>
    <t>A科目</t>
  </si>
  <si>
    <t>年</t>
  </si>
  <si>
    <t>月</t>
  </si>
  <si>
    <t>日</t>
  </si>
  <si>
    <t>記録日</t>
  </si>
  <si>
    <t>ここに記入してください</t>
  </si>
  <si>
    <t>合計</t>
  </si>
  <si>
    <t>単位取得科目数</t>
  </si>
  <si>
    <t>総合科目は備考欄に担当教員名を記入する</t>
  </si>
  <si>
    <t>総合英語 学術入門</t>
  </si>
  <si>
    <t>総単位数</t>
  </si>
  <si>
    <t>専門科目</t>
  </si>
  <si>
    <t>必修科目</t>
  </si>
  <si>
    <t>A科目</t>
  </si>
  <si>
    <t>B科目</t>
  </si>
  <si>
    <t>C科目</t>
  </si>
  <si>
    <t>他学科</t>
  </si>
  <si>
    <t>総合英語Lv3以上</t>
  </si>
  <si>
    <t>外国語科目合計</t>
  </si>
  <si>
    <t>健康スポーツ</t>
  </si>
  <si>
    <t>情報関連科目</t>
  </si>
  <si>
    <t>共通基礎科目</t>
  </si>
  <si>
    <t>分野別教養科目</t>
  </si>
  <si>
    <t>人文</t>
  </si>
  <si>
    <t>社会</t>
  </si>
  <si>
    <t>分野別基礎科目</t>
  </si>
  <si>
    <t>自然</t>
  </si>
  <si>
    <t>技術者倫理</t>
  </si>
  <si>
    <t>総合科目</t>
  </si>
  <si>
    <t>主題別ゼミナール</t>
  </si>
  <si>
    <t>教養科目選択履修</t>
  </si>
  <si>
    <t>自由履修科目</t>
  </si>
  <si>
    <t>教養科目</t>
  </si>
  <si>
    <t>選択必修科目</t>
  </si>
  <si>
    <t>選択科目</t>
  </si>
  <si>
    <t>この項目は手動で入力</t>
  </si>
  <si>
    <t>卒業研究以外</t>
  </si>
  <si>
    <t>○「微分積分Ⅰ」・「微分積分Ⅱ」・「微分積分基礎」のうち1科目</t>
  </si>
  <si>
    <t>専門科目（B科目）の「エコマテリアル」もしくは「環境工学」を修得していること</t>
  </si>
  <si>
    <t>「エコマテリアル」or「環境工学」</t>
  </si>
  <si>
    <t>05T</t>
  </si>
  <si>
    <t>06T</t>
  </si>
  <si>
    <t>卒研着手条件</t>
  </si>
  <si>
    <t>必須</t>
  </si>
  <si>
    <t>職業指導</t>
  </si>
  <si>
    <t>－</t>
  </si>
  <si>
    <t>【教員免許取得に必要とする科目】ただし、卒業要件単位に含めない</t>
  </si>
  <si>
    <t>「職業指導」は含めず</t>
  </si>
  <si>
    <t>07T,08T</t>
  </si>
  <si>
    <t>情報リテラシー</t>
  </si>
  <si>
    <t>○「物理学概論Ⅰ」・「物理学概論Ⅱ」・「力学基礎」のうち１科目</t>
  </si>
  <si>
    <t>○「情報リテラシー」</t>
  </si>
  <si>
    <t>「物理学概論Ⅰ」・「物理学概論Ⅱ」・「力学基礎」のうち１科目</t>
  </si>
  <si>
    <t>「微積Ⅰ」・「微積Ⅱ」・「微積基礎(05T除く）」のうち1科目</t>
  </si>
  <si>
    <t>計算材料学基礎(06T以前は専門or教養、07T以降は専門のみ)</t>
  </si>
  <si>
    <t>全学科向けまたは他学科</t>
  </si>
  <si>
    <t>専門or教養</t>
  </si>
  <si>
    <t>教養</t>
  </si>
  <si>
    <t>主題別科目(05Tと06T以降で区分異なる)</t>
  </si>
  <si>
    <t>05T</t>
  </si>
  <si>
    <t>06T以降</t>
  </si>
  <si>
    <t>-</t>
  </si>
  <si>
    <t>◆教職(「職業指導」は専門科目の下の【教員免許取得に必要とする科目】に記入する）</t>
  </si>
  <si>
    <t>全学科向けまたは他学科を除く</t>
  </si>
  <si>
    <t>6単位まで自由履修として卒業単位にできる</t>
  </si>
  <si>
    <t>◆分野別科目(人文)</t>
  </si>
  <si>
    <t>◆分野別科目(社会)</t>
  </si>
  <si>
    <t>分野別科目（人文）（社会)は備考欄に科目名を記入する</t>
  </si>
  <si>
    <t>◆分野別基礎科目(自然)</t>
  </si>
  <si>
    <t>◆分野別基礎科目(人文　技術者倫理)</t>
  </si>
  <si>
    <t>評価平均</t>
  </si>
  <si>
    <t>評価x単位数合計</t>
  </si>
  <si>
    <t>評価x単位数合計</t>
  </si>
  <si>
    <t>評価</t>
  </si>
  <si>
    <t>評価x単位数</t>
  </si>
  <si>
    <t>評価</t>
  </si>
  <si>
    <t>評価合計</t>
  </si>
  <si>
    <t>評価平均</t>
  </si>
  <si>
    <t>総単位数、評価に職業指導を含まず</t>
  </si>
  <si>
    <t>評価総計の換算表</t>
  </si>
  <si>
    <t>成績（○）</t>
  </si>
  <si>
    <t>07T9, 08T9用</t>
  </si>
  <si>
    <r>
      <t>2009.8.6</t>
    </r>
    <r>
      <rPr>
        <sz val="10"/>
        <rFont val="ＭＳ Ｐゴシック"/>
        <family val="3"/>
      </rPr>
      <t>版</t>
    </r>
  </si>
  <si>
    <t>全学科向けまたは他学科</t>
  </si>
  <si>
    <t>6単位以下</t>
  </si>
  <si>
    <t>卒研を含まず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</si>
</sst>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\#,##0;[Red]&quot;\-&quot;#,##0"/>
    <numFmt numFmtId="177" formatCode="0_);[Red]\(0\)"/>
    <numFmt numFmtId="178" formatCode="0_ "/>
    <numFmt numFmtId="179" formatCode="[&lt;=999]000;[&lt;=9999]000\-00;000\-0000"/>
    <numFmt numFmtId="180" formatCode="0.00_ "/>
    <numFmt numFmtId="181" formatCode="0.0_ "/>
    <numFmt numFmtId="182" formatCode="yyyy/m/d\ h:mm;@"/>
    <numFmt numFmtId="183" formatCode="yyyy&quot;年&quot;m&quot;月&quot;d&quot;日&quot;;@"/>
    <numFmt numFmtId="184" formatCode="0.0000_ "/>
  </numFmts>
  <fonts count="47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10"/>
      <name val="ＭＳ Ｐゴシック"/>
      <family val="3"/>
    </font>
    <font>
      <vertAlign val="superscript"/>
      <sz val="10"/>
      <name val="ＭＳ Ｐゴシック"/>
      <family val="3"/>
    </font>
    <font>
      <sz val="10"/>
      <color indexed="10"/>
      <name val="ＭＳ Ｐゴシック"/>
      <family val="3"/>
    </font>
    <font>
      <sz val="16"/>
      <name val="ＭＳ Ｐゴシック"/>
      <family val="3"/>
    </font>
    <font>
      <sz val="10"/>
      <color indexed="8"/>
      <name val="ＭＳ Ｐゴシック"/>
      <family val="3"/>
    </font>
    <font>
      <sz val="24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76" fontId="0" fillId="0" borderId="0" applyFill="0" applyBorder="0" applyAlignment="0" applyProtection="0"/>
    <xf numFmtId="44" fontId="1" fillId="0" borderId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58">
    <xf numFmtId="0" fontId="0" fillId="0" borderId="0" xfId="0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Border="1" applyAlignment="1" applyProtection="1">
      <alignment horizontal="left" vertical="center"/>
      <protection/>
    </xf>
    <xf numFmtId="0" fontId="5" fillId="33" borderId="10" xfId="0" applyNumberFormat="1" applyFont="1" applyFill="1" applyBorder="1" applyAlignment="1" applyProtection="1">
      <alignment horizontal="left" vertical="center"/>
      <protection/>
    </xf>
    <xf numFmtId="0" fontId="5" fillId="34" borderId="10" xfId="0" applyNumberFormat="1" applyFont="1" applyFill="1" applyBorder="1" applyAlignment="1" applyProtection="1">
      <alignment horizontal="left" vertical="center"/>
      <protection/>
    </xf>
    <xf numFmtId="178" fontId="5" fillId="0" borderId="0" xfId="0" applyNumberFormat="1" applyFont="1" applyBorder="1" applyAlignment="1" applyProtection="1">
      <alignment horizontal="center" vertical="center"/>
      <protection/>
    </xf>
    <xf numFmtId="178" fontId="5" fillId="0" borderId="0" xfId="0" applyNumberFormat="1" applyFont="1" applyFill="1" applyBorder="1" applyAlignment="1" applyProtection="1">
      <alignment horizontal="center" vertical="center" wrapText="1"/>
      <protection/>
    </xf>
    <xf numFmtId="178" fontId="5" fillId="0" borderId="0" xfId="0" applyNumberFormat="1" applyFont="1" applyAlignment="1" applyProtection="1">
      <alignment horizontal="center" vertical="center"/>
      <protection/>
    </xf>
    <xf numFmtId="0" fontId="5" fillId="35" borderId="10" xfId="0" applyNumberFormat="1" applyFont="1" applyFill="1" applyBorder="1" applyAlignment="1" applyProtection="1">
      <alignment horizontal="left" vertical="center"/>
      <protection/>
    </xf>
    <xf numFmtId="178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6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181" fontId="5" fillId="0" borderId="0" xfId="0" applyNumberFormat="1" applyFont="1" applyBorder="1" applyAlignment="1" applyProtection="1">
      <alignment horizontal="center" vertical="center"/>
      <protection/>
    </xf>
    <xf numFmtId="181" fontId="5" fillId="0" borderId="10" xfId="0" applyNumberFormat="1" applyFont="1" applyBorder="1" applyAlignment="1" applyProtection="1">
      <alignment horizontal="center" vertical="center"/>
      <protection/>
    </xf>
    <xf numFmtId="0" fontId="5" fillId="37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Alignment="1" applyProtection="1">
      <alignment horizontal="left" vertical="center"/>
      <protection/>
    </xf>
    <xf numFmtId="49" fontId="5" fillId="33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178" fontId="5" fillId="0" borderId="0" xfId="0" applyNumberFormat="1" applyFont="1" applyFill="1" applyAlignment="1" applyProtection="1">
      <alignment horizontal="center" vertical="center"/>
      <protection/>
    </xf>
    <xf numFmtId="178" fontId="5" fillId="0" borderId="0" xfId="0" applyNumberFormat="1" applyFont="1" applyFill="1" applyAlignment="1" applyProtection="1" quotePrefix="1">
      <alignment horizontal="center" vertical="center"/>
      <protection/>
    </xf>
    <xf numFmtId="181" fontId="5" fillId="0" borderId="10" xfId="0" applyNumberFormat="1" applyFont="1" applyFill="1" applyBorder="1" applyAlignment="1" applyProtection="1">
      <alignment horizontal="center" vertical="center"/>
      <protection/>
    </xf>
    <xf numFmtId="178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Border="1" applyAlignment="1" applyProtection="1">
      <alignment horizontal="left" vertical="center" wrapText="1"/>
      <protection/>
    </xf>
    <xf numFmtId="181" fontId="5" fillId="0" borderId="12" xfId="0" applyNumberFormat="1" applyFont="1" applyBorder="1" applyAlignment="1" applyProtection="1">
      <alignment horizontal="center" vertical="center"/>
      <protection/>
    </xf>
    <xf numFmtId="181" fontId="5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Border="1" applyAlignment="1" applyProtection="1">
      <alignment horizontal="center" vertical="center"/>
      <protection/>
    </xf>
    <xf numFmtId="181" fontId="5" fillId="0" borderId="14" xfId="0" applyNumberFormat="1" applyFont="1" applyBorder="1" applyAlignment="1" applyProtection="1">
      <alignment horizontal="center" vertical="center"/>
      <protection/>
    </xf>
    <xf numFmtId="181" fontId="5" fillId="0" borderId="15" xfId="0" applyNumberFormat="1" applyFont="1" applyBorder="1" applyAlignment="1" applyProtection="1">
      <alignment horizontal="center" vertical="center"/>
      <protection/>
    </xf>
    <xf numFmtId="181" fontId="5" fillId="0" borderId="16" xfId="0" applyNumberFormat="1" applyFont="1" applyFill="1" applyBorder="1" applyAlignment="1" applyProtection="1">
      <alignment horizontal="center" vertical="center"/>
      <protection/>
    </xf>
    <xf numFmtId="181" fontId="5" fillId="0" borderId="10" xfId="0" applyNumberFormat="1" applyFont="1" applyBorder="1" applyAlignment="1" applyProtection="1">
      <alignment horizontal="center" vertical="center" wrapText="1"/>
      <protection/>
    </xf>
    <xf numFmtId="18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Alignment="1" applyProtection="1">
      <alignment horizontal="center" vertical="center" wrapText="1"/>
      <protection/>
    </xf>
    <xf numFmtId="18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38" borderId="0" xfId="0" applyNumberFormat="1" applyFont="1" applyFill="1" applyAlignment="1" applyProtection="1">
      <alignment horizontal="center" vertical="center"/>
      <protection/>
    </xf>
    <xf numFmtId="180" fontId="5" fillId="0" borderId="13" xfId="0" applyNumberFormat="1" applyFont="1" applyFill="1" applyBorder="1" applyAlignment="1" applyProtection="1">
      <alignment horizontal="center" vertical="center"/>
      <protection/>
    </xf>
    <xf numFmtId="178" fontId="5" fillId="0" borderId="12" xfId="0" applyNumberFormat="1" applyFont="1" applyBorder="1" applyAlignment="1" applyProtection="1">
      <alignment horizontal="center" vertical="center"/>
      <protection/>
    </xf>
    <xf numFmtId="0" fontId="5" fillId="39" borderId="17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178" fontId="5" fillId="0" borderId="0" xfId="0" applyNumberFormat="1" applyFont="1" applyFill="1" applyAlignment="1" applyProtection="1">
      <alignment horizontal="center" vertical="center" wrapText="1"/>
      <protection/>
    </xf>
    <xf numFmtId="180" fontId="5" fillId="0" borderId="0" xfId="0" applyNumberFormat="1" applyFont="1" applyAlignment="1" applyProtection="1">
      <alignment horizontal="center" vertical="center" shrinkToFit="1"/>
      <protection/>
    </xf>
    <xf numFmtId="0" fontId="5" fillId="40" borderId="0" xfId="0" applyNumberFormat="1" applyFont="1" applyFill="1" applyAlignment="1" applyProtection="1">
      <alignment horizontal="center" vertical="center"/>
      <protection/>
    </xf>
    <xf numFmtId="178" fontId="5" fillId="40" borderId="0" xfId="0" applyNumberFormat="1" applyFont="1" applyFill="1" applyAlignment="1" applyProtection="1">
      <alignment horizontal="center" vertical="center"/>
      <protection/>
    </xf>
    <xf numFmtId="0" fontId="5" fillId="41" borderId="0" xfId="0" applyNumberFormat="1" applyFont="1" applyFill="1" applyBorder="1" applyAlignment="1" applyProtection="1">
      <alignment horizontal="center" vertical="center"/>
      <protection/>
    </xf>
    <xf numFmtId="0" fontId="5" fillId="41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40" borderId="18" xfId="0" applyNumberFormat="1" applyFont="1" applyFill="1" applyBorder="1" applyAlignment="1" applyProtection="1">
      <alignment horizontal="center" vertical="center"/>
      <protection/>
    </xf>
    <xf numFmtId="178" fontId="5" fillId="40" borderId="0" xfId="0" applyNumberFormat="1" applyFont="1" applyFill="1" applyBorder="1" applyAlignment="1" applyProtection="1">
      <alignment horizontal="center" vertical="center"/>
      <protection/>
    </xf>
    <xf numFmtId="0" fontId="5" fillId="40" borderId="0" xfId="0" applyNumberFormat="1" applyFont="1" applyFill="1" applyBorder="1" applyAlignment="1" applyProtection="1">
      <alignment horizontal="center" vertical="center" wrapText="1"/>
      <protection/>
    </xf>
    <xf numFmtId="178" fontId="5" fillId="40" borderId="0" xfId="0" applyNumberFormat="1" applyFont="1" applyFill="1" applyBorder="1" applyAlignment="1" applyProtection="1">
      <alignment horizontal="center" vertical="center" wrapText="1"/>
      <protection/>
    </xf>
    <xf numFmtId="0" fontId="5" fillId="41" borderId="18" xfId="0" applyNumberFormat="1" applyFont="1" applyFill="1" applyBorder="1" applyAlignment="1" applyProtection="1">
      <alignment horizontal="center" vertical="center"/>
      <protection/>
    </xf>
    <xf numFmtId="0" fontId="5" fillId="33" borderId="17" xfId="0" applyNumberFormat="1" applyFont="1" applyFill="1" applyBorder="1" applyAlignment="1" applyProtection="1">
      <alignment horizontal="center" vertical="center"/>
      <protection/>
    </xf>
    <xf numFmtId="0" fontId="5" fillId="40" borderId="0" xfId="0" applyNumberFormat="1" applyFont="1" applyFill="1" applyBorder="1" applyAlignment="1" applyProtection="1">
      <alignment horizontal="center" vertical="center"/>
      <protection/>
    </xf>
    <xf numFmtId="0" fontId="5" fillId="39" borderId="0" xfId="0" applyNumberFormat="1" applyFont="1" applyFill="1" applyAlignment="1" applyProtection="1">
      <alignment horizontal="center" vertical="center"/>
      <protection/>
    </xf>
    <xf numFmtId="178" fontId="5" fillId="39" borderId="0" xfId="0" applyNumberFormat="1" applyFont="1" applyFill="1" applyAlignment="1" applyProtection="1">
      <alignment horizontal="center" vertical="center"/>
      <protection/>
    </xf>
    <xf numFmtId="0" fontId="5" fillId="39" borderId="0" xfId="0" applyNumberFormat="1" applyFont="1" applyFill="1" applyBorder="1" applyAlignment="1" applyProtection="1">
      <alignment horizontal="center" vertical="center"/>
      <protection/>
    </xf>
    <xf numFmtId="178" fontId="5" fillId="39" borderId="0" xfId="0" applyNumberFormat="1" applyFont="1" applyFill="1" applyBorder="1" applyAlignment="1" applyProtection="1">
      <alignment horizontal="center" vertical="center"/>
      <protection/>
    </xf>
    <xf numFmtId="178" fontId="5" fillId="42" borderId="0" xfId="0" applyNumberFormat="1" applyFont="1" applyFill="1" applyBorder="1" applyAlignment="1" applyProtection="1">
      <alignment horizontal="center" vertical="center"/>
      <protection/>
    </xf>
    <xf numFmtId="178" fontId="5" fillId="42" borderId="0" xfId="0" applyNumberFormat="1" applyFont="1" applyFill="1" applyAlignment="1" applyProtection="1">
      <alignment horizontal="center" vertical="center"/>
      <protection/>
    </xf>
    <xf numFmtId="0" fontId="5" fillId="42" borderId="0" xfId="0" applyNumberFormat="1" applyFont="1" applyFill="1" applyAlignment="1" applyProtection="1">
      <alignment horizontal="center" vertical="center"/>
      <protection/>
    </xf>
    <xf numFmtId="178" fontId="5" fillId="39" borderId="0" xfId="0" applyNumberFormat="1" applyFont="1" applyFill="1" applyBorder="1" applyAlignment="1" applyProtection="1">
      <alignment horizontal="center" vertical="center" wrapText="1" shrinkToFit="1"/>
      <protection/>
    </xf>
    <xf numFmtId="178" fontId="5" fillId="34" borderId="10" xfId="0" applyNumberFormat="1" applyFont="1" applyFill="1" applyBorder="1" applyAlignment="1" applyProtection="1">
      <alignment horizontal="center" vertical="center" shrinkToFit="1"/>
      <protection/>
    </xf>
    <xf numFmtId="178" fontId="5" fillId="39" borderId="0" xfId="0" applyNumberFormat="1" applyFont="1" applyFill="1" applyAlignment="1" applyProtection="1">
      <alignment horizontal="center" vertical="center" shrinkToFit="1"/>
      <protection/>
    </xf>
    <xf numFmtId="0" fontId="5" fillId="43" borderId="0" xfId="0" applyNumberFormat="1" applyFont="1" applyFill="1" applyAlignment="1" applyProtection="1">
      <alignment horizontal="center" vertical="center"/>
      <protection/>
    </xf>
    <xf numFmtId="178" fontId="5" fillId="43" borderId="0" xfId="0" applyNumberFormat="1" applyFont="1" applyFill="1" applyAlignment="1" applyProtection="1">
      <alignment horizontal="center" vertical="center"/>
      <protection/>
    </xf>
    <xf numFmtId="0" fontId="5" fillId="44" borderId="0" xfId="0" applyNumberFormat="1" applyFont="1" applyFill="1" applyAlignment="1" applyProtection="1">
      <alignment horizontal="center" vertical="center"/>
      <protection/>
    </xf>
    <xf numFmtId="178" fontId="5" fillId="0" borderId="0" xfId="0" applyNumberFormat="1" applyFont="1" applyAlignment="1" applyProtection="1">
      <alignment horizontal="center" vertical="center" shrinkToFit="1"/>
      <protection/>
    </xf>
    <xf numFmtId="0" fontId="5" fillId="33" borderId="10" xfId="0" applyNumberFormat="1" applyFont="1" applyFill="1" applyBorder="1" applyAlignment="1" applyProtection="1">
      <alignment horizontal="center" vertical="center" shrinkToFit="1"/>
      <protection/>
    </xf>
    <xf numFmtId="178" fontId="5" fillId="33" borderId="20" xfId="0" applyNumberFormat="1" applyFont="1" applyFill="1" applyBorder="1" applyAlignment="1" applyProtection="1">
      <alignment horizontal="center" vertical="center"/>
      <protection/>
    </xf>
    <xf numFmtId="0" fontId="5" fillId="34" borderId="0" xfId="0" applyNumberFormat="1" applyFont="1" applyFill="1" applyAlignment="1" applyProtection="1">
      <alignment horizontal="center" vertical="center"/>
      <protection/>
    </xf>
    <xf numFmtId="178" fontId="5" fillId="0" borderId="17" xfId="0" applyNumberFormat="1" applyFont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5" fillId="45" borderId="17" xfId="0" applyNumberFormat="1" applyFont="1" applyFill="1" applyBorder="1" applyAlignment="1" applyProtection="1">
      <alignment horizontal="center" vertical="center"/>
      <protection/>
    </xf>
    <xf numFmtId="0" fontId="5" fillId="46" borderId="21" xfId="0" applyNumberFormat="1" applyFont="1" applyFill="1" applyBorder="1" applyAlignment="1" applyProtection="1">
      <alignment horizontal="center" vertical="center"/>
      <protection/>
    </xf>
    <xf numFmtId="0" fontId="5" fillId="46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178" fontId="5" fillId="0" borderId="12" xfId="0" applyNumberFormat="1" applyFont="1" applyBorder="1" applyAlignment="1" applyProtection="1">
      <alignment horizontal="center" vertical="center" wrapText="1"/>
      <protection/>
    </xf>
    <xf numFmtId="0" fontId="5" fillId="47" borderId="17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39" borderId="17" xfId="0" applyNumberFormat="1" applyFont="1" applyFill="1" applyBorder="1" applyAlignment="1" applyProtection="1">
      <alignment horizontal="center" vertical="center" wrapText="1"/>
      <protection/>
    </xf>
    <xf numFmtId="0" fontId="5" fillId="34" borderId="17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Border="1" applyAlignment="1" applyProtection="1">
      <alignment horizontal="center" vertical="center"/>
      <protection/>
    </xf>
    <xf numFmtId="0" fontId="5" fillId="0" borderId="12" xfId="0" applyNumberFormat="1" applyFont="1" applyBorder="1" applyAlignment="1" applyProtection="1">
      <alignment horizontal="center" vertical="center"/>
      <protection/>
    </xf>
    <xf numFmtId="0" fontId="5" fillId="34" borderId="24" xfId="0" applyNumberFormat="1" applyFont="1" applyFill="1" applyBorder="1" applyAlignment="1" applyProtection="1">
      <alignment horizontal="left" vertical="center"/>
      <protection/>
    </xf>
    <xf numFmtId="0" fontId="5" fillId="0" borderId="25" xfId="0" applyNumberFormat="1" applyFont="1" applyBorder="1" applyAlignment="1" applyProtection="1">
      <alignment horizontal="center" vertical="center"/>
      <protection/>
    </xf>
    <xf numFmtId="0" fontId="5" fillId="0" borderId="26" xfId="0" applyNumberFormat="1" applyFont="1" applyBorder="1" applyAlignment="1" applyProtection="1">
      <alignment horizontal="center" vertical="center"/>
      <protection/>
    </xf>
    <xf numFmtId="0" fontId="5" fillId="0" borderId="12" xfId="0" applyNumberFormat="1" applyFont="1" applyBorder="1" applyAlignment="1" applyProtection="1">
      <alignment horizontal="center" vertical="center" wrapText="1"/>
      <protection/>
    </xf>
    <xf numFmtId="0" fontId="5" fillId="0" borderId="11" xfId="0" applyNumberFormat="1" applyFont="1" applyBorder="1" applyAlignment="1" applyProtection="1">
      <alignment horizontal="left" vertical="center"/>
      <protection locked="0"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5" fillId="0" borderId="27" xfId="0" applyNumberFormat="1" applyFont="1" applyBorder="1" applyAlignment="1" applyProtection="1">
      <alignment horizontal="left" vertical="center"/>
      <protection locked="0"/>
    </xf>
    <xf numFmtId="0" fontId="5" fillId="34" borderId="28" xfId="0" applyNumberFormat="1" applyFont="1" applyFill="1" applyBorder="1" applyAlignment="1" applyProtection="1">
      <alignment horizontal="left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38" borderId="0" xfId="0" applyNumberFormat="1" applyFont="1" applyFill="1" applyAlignment="1" applyProtection="1">
      <alignment horizontal="center" vertical="center" shrinkToFit="1"/>
      <protection/>
    </xf>
    <xf numFmtId="0" fontId="5" fillId="0" borderId="21" xfId="0" applyNumberFormat="1" applyFont="1" applyBorder="1" applyAlignment="1" applyProtection="1">
      <alignment horizontal="left" vertical="center" wrapText="1"/>
      <protection/>
    </xf>
    <xf numFmtId="178" fontId="5" fillId="0" borderId="21" xfId="0" applyNumberFormat="1" applyFont="1" applyBorder="1" applyAlignment="1" applyProtection="1">
      <alignment horizontal="center" vertical="center"/>
      <protection/>
    </xf>
    <xf numFmtId="0" fontId="5" fillId="0" borderId="21" xfId="0" applyNumberFormat="1" applyFont="1" applyBorder="1" applyAlignment="1" applyProtection="1">
      <alignment horizontal="center" vertical="center"/>
      <protection/>
    </xf>
    <xf numFmtId="181" fontId="5" fillId="0" borderId="21" xfId="0" applyNumberFormat="1" applyFont="1" applyBorder="1" applyAlignment="1" applyProtection="1">
      <alignment horizontal="center" vertical="center"/>
      <protection/>
    </xf>
    <xf numFmtId="181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9" xfId="0" applyNumberFormat="1" applyFont="1" applyBorder="1" applyAlignment="1" applyProtection="1">
      <alignment horizontal="left" vertical="center"/>
      <protection/>
    </xf>
    <xf numFmtId="178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178" fontId="5" fillId="33" borderId="10" xfId="0" applyNumberFormat="1" applyFont="1" applyFill="1" applyBorder="1" applyAlignment="1" applyProtection="1">
      <alignment horizontal="center" vertical="center"/>
      <protection/>
    </xf>
    <xf numFmtId="178" fontId="5" fillId="48" borderId="10" xfId="0" applyNumberFormat="1" applyFont="1" applyFill="1" applyBorder="1" applyAlignment="1" applyProtection="1">
      <alignment horizontal="center" vertical="center"/>
      <protection/>
    </xf>
    <xf numFmtId="178" fontId="5" fillId="33" borderId="10" xfId="0" applyNumberFormat="1" applyFont="1" applyFill="1" applyBorder="1" applyAlignment="1" applyProtection="1">
      <alignment horizontal="center" vertical="center" shrinkToFit="1"/>
      <protection/>
    </xf>
    <xf numFmtId="178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178" fontId="5" fillId="0" borderId="10" xfId="0" applyNumberFormat="1" applyFont="1" applyBorder="1" applyAlignment="1" applyProtection="1">
      <alignment horizontal="center" vertical="center"/>
      <protection/>
    </xf>
    <xf numFmtId="0" fontId="5" fillId="34" borderId="10" xfId="0" applyNumberFormat="1" applyFont="1" applyFill="1" applyBorder="1" applyAlignment="1" applyProtection="1">
      <alignment horizontal="center" vertical="center"/>
      <protection/>
    </xf>
    <xf numFmtId="178" fontId="5" fillId="48" borderId="10" xfId="0" applyNumberFormat="1" applyFont="1" applyFill="1" applyBorder="1" applyAlignment="1" applyProtection="1">
      <alignment horizontal="center" vertical="center" wrapText="1"/>
      <protection/>
    </xf>
    <xf numFmtId="178" fontId="5" fillId="34" borderId="10" xfId="0" applyNumberFormat="1" applyFont="1" applyFill="1" applyBorder="1" applyAlignment="1" applyProtection="1">
      <alignment horizontal="center" vertical="center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3" xfId="0" applyNumberFormat="1" applyFont="1" applyBorder="1" applyAlignment="1" applyProtection="1">
      <alignment horizontal="center" vertical="center"/>
      <protection/>
    </xf>
    <xf numFmtId="0" fontId="5" fillId="0" borderId="16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78" fontId="5" fillId="48" borderId="10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Border="1" applyAlignment="1" applyProtection="1">
      <alignment horizontal="left" vertical="center"/>
      <protection/>
    </xf>
    <xf numFmtId="178" fontId="5" fillId="0" borderId="14" xfId="0" applyNumberFormat="1" applyFont="1" applyBorder="1" applyAlignment="1" applyProtection="1">
      <alignment horizontal="center" vertical="center"/>
      <protection/>
    </xf>
    <xf numFmtId="178" fontId="5" fillId="0" borderId="15" xfId="0" applyNumberFormat="1" applyFont="1" applyBorder="1" applyAlignment="1" applyProtection="1">
      <alignment horizontal="center" vertical="center"/>
      <protection/>
    </xf>
    <xf numFmtId="0" fontId="5" fillId="0" borderId="30" xfId="0" applyNumberFormat="1" applyFont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181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Border="1" applyAlignment="1" applyProtection="1">
      <alignment horizontal="center" vertical="center"/>
      <protection/>
    </xf>
    <xf numFmtId="0" fontId="5" fillId="34" borderId="31" xfId="0" applyNumberFormat="1" applyFont="1" applyFill="1" applyBorder="1" applyAlignment="1" applyProtection="1">
      <alignment horizontal="left" vertical="center"/>
      <protection/>
    </xf>
    <xf numFmtId="0" fontId="5" fillId="0" borderId="20" xfId="0" applyNumberFormat="1" applyFont="1" applyBorder="1" applyAlignment="1" applyProtection="1">
      <alignment horizontal="left" vertical="center"/>
      <protection/>
    </xf>
    <xf numFmtId="178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3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Border="1" applyAlignment="1" applyProtection="1">
      <alignment horizontal="left" vertical="center"/>
      <protection/>
    </xf>
    <xf numFmtId="181" fontId="5" fillId="0" borderId="0" xfId="0" applyNumberFormat="1" applyFont="1" applyFill="1" applyBorder="1" applyAlignment="1" applyProtection="1">
      <alignment horizontal="center" vertical="center"/>
      <protection/>
    </xf>
    <xf numFmtId="178" fontId="5" fillId="0" borderId="20" xfId="0" applyNumberFormat="1" applyFont="1" applyFill="1" applyBorder="1" applyAlignment="1" applyProtection="1">
      <alignment horizontal="center" vertical="center" wrapText="1"/>
      <protection/>
    </xf>
    <xf numFmtId="178" fontId="5" fillId="0" borderId="32" xfId="0" applyNumberFormat="1" applyFont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181" fontId="5" fillId="0" borderId="20" xfId="0" applyNumberFormat="1" applyFont="1" applyBorder="1" applyAlignment="1" applyProtection="1">
      <alignment horizontal="center" vertical="center"/>
      <protection/>
    </xf>
    <xf numFmtId="0" fontId="5" fillId="0" borderId="20" xfId="0" applyNumberFormat="1" applyFont="1" applyBorder="1" applyAlignment="1" applyProtection="1">
      <alignment horizontal="center" vertical="center"/>
      <protection/>
    </xf>
    <xf numFmtId="0" fontId="5" fillId="0" borderId="32" xfId="0" applyNumberFormat="1" applyFont="1" applyBorder="1" applyAlignment="1" applyProtection="1">
      <alignment horizontal="center" vertical="center"/>
      <protection/>
    </xf>
    <xf numFmtId="0" fontId="5" fillId="34" borderId="33" xfId="0" applyNumberFormat="1" applyFont="1" applyFill="1" applyBorder="1" applyAlignment="1" applyProtection="1">
      <alignment horizontal="left" vertical="center"/>
      <protection/>
    </xf>
    <xf numFmtId="178" fontId="5" fillId="41" borderId="13" xfId="0" applyNumberFormat="1" applyFont="1" applyFill="1" applyBorder="1" applyAlignment="1" applyProtection="1">
      <alignment horizontal="center" vertical="center"/>
      <protection/>
    </xf>
    <xf numFmtId="49" fontId="5" fillId="41" borderId="13" xfId="0" applyNumberFormat="1" applyFont="1" applyFill="1" applyBorder="1" applyAlignment="1" applyProtection="1">
      <alignment horizontal="center" vertical="center"/>
      <protection/>
    </xf>
    <xf numFmtId="49" fontId="5" fillId="37" borderId="11" xfId="0" applyNumberFormat="1" applyFont="1" applyFill="1" applyBorder="1" applyAlignment="1" applyProtection="1">
      <alignment horizontal="center" vertical="center"/>
      <protection locked="0"/>
    </xf>
    <xf numFmtId="0" fontId="5" fillId="34" borderId="19" xfId="0" applyNumberFormat="1" applyFont="1" applyFill="1" applyBorder="1" applyAlignment="1" applyProtection="1">
      <alignment horizontal="left" vertical="center"/>
      <protection/>
    </xf>
    <xf numFmtId="0" fontId="5" fillId="34" borderId="19" xfId="0" applyNumberFormat="1" applyFont="1" applyFill="1" applyBorder="1" applyAlignment="1" applyProtection="1">
      <alignment horizontal="left" vertical="center" shrinkToFit="1"/>
      <protection/>
    </xf>
    <xf numFmtId="0" fontId="5" fillId="0" borderId="0" xfId="0" applyNumberFormat="1" applyFont="1" applyAlignment="1" applyProtection="1">
      <alignment horizontal="right" vertical="center"/>
      <protection/>
    </xf>
    <xf numFmtId="0" fontId="5" fillId="34" borderId="10" xfId="0" applyNumberFormat="1" applyFont="1" applyFill="1" applyBorder="1" applyAlignment="1" applyProtection="1">
      <alignment horizontal="left" vertical="center" shrinkToFit="1"/>
      <protection/>
    </xf>
    <xf numFmtId="0" fontId="5" fillId="34" borderId="14" xfId="0" applyNumberFormat="1" applyFont="1" applyFill="1" applyBorder="1" applyAlignment="1" applyProtection="1">
      <alignment horizontal="left" vertical="center"/>
      <protection/>
    </xf>
    <xf numFmtId="0" fontId="5" fillId="34" borderId="30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Border="1" applyAlignment="1" applyProtection="1">
      <alignment horizontal="center" vertical="center" shrinkToFit="1"/>
      <protection/>
    </xf>
    <xf numFmtId="178" fontId="5" fillId="0" borderId="34" xfId="0" applyNumberFormat="1" applyFont="1" applyBorder="1" applyAlignment="1" applyProtection="1">
      <alignment horizontal="center" vertical="center"/>
      <protection/>
    </xf>
    <xf numFmtId="178" fontId="5" fillId="0" borderId="23" xfId="0" applyNumberFormat="1" applyFont="1" applyBorder="1" applyAlignment="1" applyProtection="1">
      <alignment horizontal="center" vertical="center"/>
      <protection/>
    </xf>
    <xf numFmtId="178" fontId="5" fillId="0" borderId="27" xfId="0" applyNumberFormat="1" applyFont="1" applyBorder="1" applyAlignment="1" applyProtection="1">
      <alignment horizontal="center" vertical="center"/>
      <protection locked="0"/>
    </xf>
    <xf numFmtId="178" fontId="5" fillId="0" borderId="35" xfId="0" applyNumberFormat="1" applyFont="1" applyBorder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left" vertical="center" wrapText="1"/>
      <protection/>
    </xf>
    <xf numFmtId="178" fontId="5" fillId="0" borderId="0" xfId="0" applyNumberFormat="1" applyFont="1" applyAlignment="1" applyProtection="1">
      <alignment horizontal="left" vertical="center"/>
      <protection/>
    </xf>
    <xf numFmtId="0" fontId="5" fillId="34" borderId="36" xfId="0" applyNumberFormat="1" applyFont="1" applyFill="1" applyBorder="1" applyAlignment="1" applyProtection="1">
      <alignment horizontal="left" vertical="center"/>
      <protection/>
    </xf>
    <xf numFmtId="0" fontId="5" fillId="0" borderId="37" xfId="0" applyNumberFormat="1" applyFont="1" applyBorder="1" applyAlignment="1" applyProtection="1">
      <alignment horizontal="center" vertical="center"/>
      <protection/>
    </xf>
    <xf numFmtId="0" fontId="5" fillId="34" borderId="19" xfId="0" applyNumberFormat="1" applyFont="1" applyFill="1" applyBorder="1" applyAlignment="1" applyProtection="1">
      <alignment horizontal="center" vertical="center"/>
      <protection/>
    </xf>
    <xf numFmtId="0" fontId="5" fillId="34" borderId="38" xfId="0" applyNumberFormat="1" applyFont="1" applyFill="1" applyBorder="1" applyAlignment="1" applyProtection="1">
      <alignment horizontal="center" vertical="center"/>
      <protection/>
    </xf>
    <xf numFmtId="178" fontId="5" fillId="0" borderId="38" xfId="0" applyNumberFormat="1" applyFont="1" applyBorder="1" applyAlignment="1" applyProtection="1">
      <alignment horizontal="center" vertical="center"/>
      <protection/>
    </xf>
    <xf numFmtId="184" fontId="5" fillId="33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wrapText="1" shrinkToFit="1"/>
    </xf>
    <xf numFmtId="0" fontId="5" fillId="41" borderId="0" xfId="0" applyFont="1" applyFill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 wrapText="1" shrinkToFit="1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0" fontId="9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25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27" xfId="0" applyFont="1" applyBorder="1" applyAlignment="1" applyProtection="1">
      <alignment horizontal="center" vertical="center" shrinkToFit="1"/>
      <protection locked="0"/>
    </xf>
    <xf numFmtId="0" fontId="5" fillId="0" borderId="25" xfId="0" applyNumberFormat="1" applyFont="1" applyBorder="1" applyAlignment="1" applyProtection="1">
      <alignment horizontal="center" vertical="center"/>
      <protection/>
    </xf>
    <xf numFmtId="184" fontId="5" fillId="0" borderId="13" xfId="0" applyNumberFormat="1" applyFont="1" applyBorder="1" applyAlignment="1">
      <alignment horizontal="center" vertical="center" shrinkToFit="1"/>
    </xf>
    <xf numFmtId="0" fontId="5" fillId="37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 shrinkToFit="1"/>
      <protection locked="0"/>
    </xf>
    <xf numFmtId="0" fontId="5" fillId="49" borderId="13" xfId="0" applyFont="1" applyFill="1" applyBorder="1" applyAlignment="1">
      <alignment horizontal="center" vertical="center" wrapText="1" shrinkToFit="1"/>
    </xf>
    <xf numFmtId="0" fontId="5" fillId="49" borderId="13" xfId="0" applyFont="1" applyFill="1" applyBorder="1" applyAlignment="1">
      <alignment horizontal="center" vertical="center" shrinkToFit="1"/>
    </xf>
    <xf numFmtId="0" fontId="5" fillId="49" borderId="16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wrapText="1" shrinkToFit="1"/>
    </xf>
    <xf numFmtId="0" fontId="9" fillId="49" borderId="39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Alignment="1" applyProtection="1">
      <alignment horizontal="left" vertical="center"/>
      <protection/>
    </xf>
    <xf numFmtId="178" fontId="5" fillId="33" borderId="10" xfId="0" applyNumberFormat="1" applyFont="1" applyFill="1" applyBorder="1" applyAlignment="1" applyProtection="1">
      <alignment horizontal="center" vertical="center"/>
      <protection/>
    </xf>
    <xf numFmtId="178" fontId="5" fillId="34" borderId="10" xfId="0" applyNumberFormat="1" applyFont="1" applyFill="1" applyBorder="1" applyAlignment="1" applyProtection="1">
      <alignment horizontal="center" vertical="center" shrinkToFit="1"/>
      <protection/>
    </xf>
    <xf numFmtId="0" fontId="7" fillId="34" borderId="15" xfId="0" applyNumberFormat="1" applyFont="1" applyFill="1" applyBorder="1" applyAlignment="1" applyProtection="1">
      <alignment horizontal="left" vertical="center"/>
      <protection/>
    </xf>
    <xf numFmtId="0" fontId="7" fillId="34" borderId="37" xfId="0" applyNumberFormat="1" applyFont="1" applyFill="1" applyBorder="1" applyAlignment="1" applyProtection="1">
      <alignment horizontal="left" vertical="center"/>
      <protection/>
    </xf>
    <xf numFmtId="0" fontId="7" fillId="34" borderId="30" xfId="0" applyNumberFormat="1" applyFont="1" applyFill="1" applyBorder="1" applyAlignment="1" applyProtection="1">
      <alignment horizontal="left" vertical="center"/>
      <protection/>
    </xf>
    <xf numFmtId="0" fontId="7" fillId="34" borderId="15" xfId="0" applyNumberFormat="1" applyFont="1" applyFill="1" applyBorder="1" applyAlignment="1" applyProtection="1">
      <alignment horizontal="left" vertical="center"/>
      <protection/>
    </xf>
    <xf numFmtId="178" fontId="5" fillId="0" borderId="0" xfId="0" applyNumberFormat="1" applyFont="1" applyAlignment="1" applyProtection="1">
      <alignment horizontal="left" vertical="center"/>
      <protection/>
    </xf>
    <xf numFmtId="178" fontId="5" fillId="0" borderId="0" xfId="0" applyNumberFormat="1" applyFont="1" applyAlignment="1" applyProtection="1">
      <alignment horizontal="left" vertical="center"/>
      <protection/>
    </xf>
    <xf numFmtId="0" fontId="5" fillId="34" borderId="12" xfId="0" applyNumberFormat="1" applyFont="1" applyFill="1" applyBorder="1" applyAlignment="1" applyProtection="1">
      <alignment horizontal="center" vertical="center"/>
      <protection/>
    </xf>
    <xf numFmtId="0" fontId="5" fillId="34" borderId="17" xfId="0" applyNumberFormat="1" applyFont="1" applyFill="1" applyBorder="1" applyAlignment="1" applyProtection="1">
      <alignment horizontal="center" vertical="center"/>
      <protection/>
    </xf>
    <xf numFmtId="0" fontId="5" fillId="34" borderId="15" xfId="0" applyNumberFormat="1" applyFont="1" applyFill="1" applyBorder="1" applyAlignment="1" applyProtection="1">
      <alignment horizontal="center" vertical="center"/>
      <protection/>
    </xf>
    <xf numFmtId="0" fontId="5" fillId="34" borderId="30" xfId="0" applyNumberFormat="1" applyFont="1" applyFill="1" applyBorder="1" applyAlignment="1" applyProtection="1">
      <alignment horizontal="center" vertical="center"/>
      <protection/>
    </xf>
    <xf numFmtId="0" fontId="5" fillId="34" borderId="18" xfId="0" applyNumberFormat="1" applyFont="1" applyFill="1" applyBorder="1" applyAlignment="1" applyProtection="1">
      <alignment horizontal="center" vertical="center"/>
      <protection/>
    </xf>
    <xf numFmtId="0" fontId="5" fillId="34" borderId="40" xfId="0" applyNumberFormat="1" applyFont="1" applyFill="1" applyBorder="1" applyAlignment="1" applyProtection="1">
      <alignment horizontal="center" vertical="center"/>
      <protection/>
    </xf>
    <xf numFmtId="0" fontId="5" fillId="34" borderId="32" xfId="0" applyNumberFormat="1" applyFont="1" applyFill="1" applyBorder="1" applyAlignment="1" applyProtection="1">
      <alignment horizontal="center" vertical="center"/>
      <protection/>
    </xf>
    <xf numFmtId="0" fontId="5" fillId="34" borderId="19" xfId="0" applyNumberFormat="1" applyFont="1" applyFill="1" applyBorder="1" applyAlignment="1" applyProtection="1">
      <alignment horizontal="center" vertical="center"/>
      <protection/>
    </xf>
    <xf numFmtId="178" fontId="5" fillId="0" borderId="15" xfId="0" applyNumberFormat="1" applyFont="1" applyBorder="1" applyAlignment="1" applyProtection="1">
      <alignment horizontal="center" vertical="center" wrapText="1"/>
      <protection/>
    </xf>
    <xf numFmtId="178" fontId="5" fillId="0" borderId="30" xfId="0" applyNumberFormat="1" applyFont="1" applyBorder="1" applyAlignment="1" applyProtection="1">
      <alignment horizontal="center" vertical="center" wrapText="1"/>
      <protection/>
    </xf>
    <xf numFmtId="178" fontId="5" fillId="0" borderId="18" xfId="0" applyNumberFormat="1" applyFont="1" applyBorder="1" applyAlignment="1" applyProtection="1">
      <alignment horizontal="center" vertical="center" wrapText="1"/>
      <protection/>
    </xf>
    <xf numFmtId="178" fontId="5" fillId="0" borderId="40" xfId="0" applyNumberFormat="1" applyFont="1" applyBorder="1" applyAlignment="1" applyProtection="1">
      <alignment horizontal="center" vertical="center" wrapText="1"/>
      <protection/>
    </xf>
    <xf numFmtId="178" fontId="5" fillId="0" borderId="32" xfId="0" applyNumberFormat="1" applyFont="1" applyBorder="1" applyAlignment="1" applyProtection="1">
      <alignment horizontal="center" vertical="center" wrapText="1"/>
      <protection/>
    </xf>
    <xf numFmtId="178" fontId="5" fillId="0" borderId="19" xfId="0" applyNumberFormat="1" applyFont="1" applyBorder="1" applyAlignment="1" applyProtection="1">
      <alignment horizontal="center" vertical="center" wrapText="1"/>
      <protection/>
    </xf>
    <xf numFmtId="178" fontId="5" fillId="48" borderId="12" xfId="0" applyNumberFormat="1" applyFont="1" applyFill="1" applyBorder="1" applyAlignment="1" applyProtection="1">
      <alignment horizontal="center" vertical="center"/>
      <protection/>
    </xf>
    <xf numFmtId="178" fontId="5" fillId="48" borderId="17" xfId="0" applyNumberFormat="1" applyFont="1" applyFill="1" applyBorder="1" applyAlignment="1" applyProtection="1">
      <alignment horizontal="center" vertical="center"/>
      <protection/>
    </xf>
    <xf numFmtId="178" fontId="5" fillId="33" borderId="12" xfId="0" applyNumberFormat="1" applyFont="1" applyFill="1" applyBorder="1" applyAlignment="1" applyProtection="1">
      <alignment horizontal="center" vertical="center"/>
      <protection/>
    </xf>
    <xf numFmtId="178" fontId="5" fillId="33" borderId="17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Border="1" applyAlignment="1" applyProtection="1">
      <alignment horizontal="center" vertical="center" wrapText="1"/>
      <protection/>
    </xf>
    <xf numFmtId="0" fontId="5" fillId="0" borderId="22" xfId="0" applyNumberFormat="1" applyFont="1" applyBorder="1" applyAlignment="1" applyProtection="1">
      <alignment horizontal="center" vertical="center" wrapText="1"/>
      <protection/>
    </xf>
    <xf numFmtId="0" fontId="5" fillId="0" borderId="20" xfId="0" applyNumberFormat="1" applyFont="1" applyBorder="1" applyAlignment="1" applyProtection="1">
      <alignment horizontal="center" vertical="center" wrapText="1"/>
      <protection/>
    </xf>
    <xf numFmtId="0" fontId="7" fillId="34" borderId="12" xfId="0" applyNumberFormat="1" applyFont="1" applyFill="1" applyBorder="1" applyAlignment="1" applyProtection="1">
      <alignment horizontal="left" vertical="center"/>
      <protection/>
    </xf>
    <xf numFmtId="0" fontId="7" fillId="34" borderId="21" xfId="0" applyNumberFormat="1" applyFont="1" applyFill="1" applyBorder="1" applyAlignment="1" applyProtection="1">
      <alignment horizontal="left" vertical="center"/>
      <protection/>
    </xf>
    <xf numFmtId="0" fontId="7" fillId="34" borderId="17" xfId="0" applyNumberFormat="1" applyFont="1" applyFill="1" applyBorder="1" applyAlignment="1" applyProtection="1">
      <alignment horizontal="left" vertical="center"/>
      <protection/>
    </xf>
    <xf numFmtId="0" fontId="5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21" xfId="0" applyNumberFormat="1" applyFont="1" applyFill="1" applyBorder="1" applyAlignment="1" applyProtection="1">
      <alignment horizontal="center" vertical="center"/>
      <protection/>
    </xf>
    <xf numFmtId="178" fontId="5" fillId="33" borderId="21" xfId="0" applyNumberFormat="1" applyFont="1" applyFill="1" applyBorder="1" applyAlignment="1" applyProtection="1">
      <alignment horizontal="center" vertical="center"/>
      <protection/>
    </xf>
    <xf numFmtId="178" fontId="12" fillId="33" borderId="14" xfId="0" applyNumberFormat="1" applyFont="1" applyFill="1" applyBorder="1" applyAlignment="1" applyProtection="1">
      <alignment horizontal="center" vertical="center" wrapText="1"/>
      <protection/>
    </xf>
    <xf numFmtId="178" fontId="12" fillId="33" borderId="20" xfId="0" applyNumberFormat="1" applyFont="1" applyFill="1" applyBorder="1" applyAlignment="1" applyProtection="1">
      <alignment horizontal="center" vertical="center" wrapText="1"/>
      <protection/>
    </xf>
    <xf numFmtId="0" fontId="5" fillId="34" borderId="21" xfId="0" applyNumberFormat="1" applyFont="1" applyFill="1" applyBorder="1" applyAlignment="1" applyProtection="1">
      <alignment horizontal="center" vertical="center"/>
      <protection/>
    </xf>
    <xf numFmtId="0" fontId="9" fillId="46" borderId="35" xfId="0" applyNumberFormat="1" applyFont="1" applyFill="1" applyBorder="1" applyAlignment="1" applyProtection="1">
      <alignment horizontal="center" vertical="center"/>
      <protection/>
    </xf>
    <xf numFmtId="178" fontId="5" fillId="33" borderId="14" xfId="0" applyNumberFormat="1" applyFont="1" applyFill="1" applyBorder="1" applyAlignment="1" applyProtection="1">
      <alignment horizontal="center" vertical="center"/>
      <protection/>
    </xf>
    <xf numFmtId="178" fontId="5" fillId="33" borderId="22" xfId="0" applyNumberFormat="1" applyFont="1" applyFill="1" applyBorder="1" applyAlignment="1" applyProtection="1">
      <alignment horizontal="center" vertical="center"/>
      <protection/>
    </xf>
    <xf numFmtId="178" fontId="5" fillId="33" borderId="20" xfId="0" applyNumberFormat="1" applyFont="1" applyFill="1" applyBorder="1" applyAlignment="1" applyProtection="1">
      <alignment horizontal="center" vertical="center"/>
      <protection/>
    </xf>
    <xf numFmtId="178" fontId="5" fillId="41" borderId="25" xfId="0" applyNumberFormat="1" applyFont="1" applyFill="1" applyBorder="1" applyAlignment="1" applyProtection="1">
      <alignment horizontal="center" vertical="center"/>
      <protection/>
    </xf>
    <xf numFmtId="178" fontId="5" fillId="41" borderId="34" xfId="0" applyNumberFormat="1" applyFont="1" applyFill="1" applyBorder="1" applyAlignment="1" applyProtection="1">
      <alignment horizontal="center" vertical="center"/>
      <protection/>
    </xf>
    <xf numFmtId="0" fontId="7" fillId="34" borderId="12" xfId="0" applyNumberFormat="1" applyFont="1" applyFill="1" applyBorder="1" applyAlignment="1" applyProtection="1">
      <alignment horizontal="center" vertical="center"/>
      <protection/>
    </xf>
    <xf numFmtId="0" fontId="7" fillId="34" borderId="21" xfId="0" applyNumberFormat="1" applyFont="1" applyFill="1" applyBorder="1" applyAlignment="1" applyProtection="1">
      <alignment horizontal="center" vertical="center"/>
      <protection/>
    </xf>
    <xf numFmtId="0" fontId="7" fillId="34" borderId="17" xfId="0" applyNumberFormat="1" applyFont="1" applyFill="1" applyBorder="1" applyAlignment="1" applyProtection="1">
      <alignment horizontal="center" vertical="center"/>
      <protection/>
    </xf>
    <xf numFmtId="178" fontId="5" fillId="0" borderId="35" xfId="0" applyNumberFormat="1" applyFont="1" applyBorder="1" applyAlignment="1" applyProtection="1">
      <alignment horizontal="left" vertical="center"/>
      <protection/>
    </xf>
    <xf numFmtId="178" fontId="5" fillId="41" borderId="18" xfId="0" applyNumberFormat="1" applyFont="1" applyFill="1" applyBorder="1" applyAlignment="1" applyProtection="1">
      <alignment horizontal="center" vertical="center" shrinkToFit="1"/>
      <protection/>
    </xf>
    <xf numFmtId="178" fontId="5" fillId="41" borderId="0" xfId="0" applyNumberFormat="1" applyFont="1" applyFill="1" applyBorder="1" applyAlignment="1" applyProtection="1">
      <alignment horizontal="center" vertical="center" shrinkToFit="1"/>
      <protection/>
    </xf>
    <xf numFmtId="0" fontId="5" fillId="38" borderId="37" xfId="0" applyNumberFormat="1" applyFont="1" applyFill="1" applyBorder="1" applyAlignment="1" applyProtection="1">
      <alignment horizontal="center" vertical="center"/>
      <protection/>
    </xf>
    <xf numFmtId="0" fontId="7" fillId="37" borderId="12" xfId="0" applyNumberFormat="1" applyFont="1" applyFill="1" applyBorder="1" applyAlignment="1" applyProtection="1">
      <alignment horizontal="left" vertical="center" shrinkToFit="1"/>
      <protection/>
    </xf>
    <xf numFmtId="0" fontId="7" fillId="37" borderId="21" xfId="0" applyNumberFormat="1" applyFont="1" applyFill="1" applyBorder="1" applyAlignment="1" applyProtection="1">
      <alignment horizontal="left" vertical="center" shrinkToFit="1"/>
      <protection/>
    </xf>
    <xf numFmtId="0" fontId="7" fillId="37" borderId="17" xfId="0" applyNumberFormat="1" applyFont="1" applyFill="1" applyBorder="1" applyAlignment="1" applyProtection="1">
      <alignment horizontal="left" vertical="center" shrinkToFit="1"/>
      <protection/>
    </xf>
    <xf numFmtId="0" fontId="5" fillId="50" borderId="12" xfId="0" applyNumberFormat="1" applyFont="1" applyFill="1" applyBorder="1" applyAlignment="1" applyProtection="1">
      <alignment horizontal="left" vertical="center"/>
      <protection/>
    </xf>
    <xf numFmtId="0" fontId="5" fillId="50" borderId="21" xfId="0" applyNumberFormat="1" applyFont="1" applyFill="1" applyBorder="1" applyAlignment="1" applyProtection="1">
      <alignment horizontal="left" vertical="center"/>
      <protection/>
    </xf>
    <xf numFmtId="0" fontId="5" fillId="50" borderId="17" xfId="0" applyNumberFormat="1" applyFont="1" applyFill="1" applyBorder="1" applyAlignment="1" applyProtection="1">
      <alignment horizontal="left" vertical="center"/>
      <protection/>
    </xf>
    <xf numFmtId="0" fontId="5" fillId="50" borderId="12" xfId="0" applyNumberFormat="1" applyFont="1" applyFill="1" applyBorder="1" applyAlignment="1" applyProtection="1">
      <alignment horizontal="left" vertical="center"/>
      <protection/>
    </xf>
    <xf numFmtId="0" fontId="5" fillId="50" borderId="21" xfId="0" applyNumberFormat="1" applyFont="1" applyFill="1" applyBorder="1" applyAlignment="1" applyProtection="1">
      <alignment horizontal="left" vertical="center"/>
      <protection/>
    </xf>
    <xf numFmtId="0" fontId="5" fillId="50" borderId="0" xfId="0" applyNumberFormat="1" applyFont="1" applyFill="1" applyBorder="1" applyAlignment="1" applyProtection="1">
      <alignment horizontal="left" vertical="center"/>
      <protection/>
    </xf>
    <xf numFmtId="0" fontId="5" fillId="50" borderId="17" xfId="0" applyNumberFormat="1" applyFont="1" applyFill="1" applyBorder="1" applyAlignment="1" applyProtection="1">
      <alignment horizontal="left" vertical="center"/>
      <protection/>
    </xf>
    <xf numFmtId="0" fontId="7" fillId="37" borderId="25" xfId="0" applyNumberFormat="1" applyFont="1" applyFill="1" applyBorder="1" applyAlignment="1" applyProtection="1">
      <alignment horizontal="left" vertical="center"/>
      <protection/>
    </xf>
    <xf numFmtId="0" fontId="7" fillId="37" borderId="23" xfId="0" applyNumberFormat="1" applyFont="1" applyFill="1" applyBorder="1" applyAlignment="1" applyProtection="1">
      <alignment horizontal="left" vertical="center"/>
      <protection/>
    </xf>
    <xf numFmtId="0" fontId="7" fillId="37" borderId="34" xfId="0" applyNumberFormat="1" applyFont="1" applyFill="1" applyBorder="1" applyAlignment="1" applyProtection="1">
      <alignment horizontal="left" vertical="center"/>
      <protection/>
    </xf>
    <xf numFmtId="0" fontId="5" fillId="34" borderId="14" xfId="0" applyNumberFormat="1" applyFont="1" applyFill="1" applyBorder="1" applyAlignment="1" applyProtection="1">
      <alignment horizontal="center" vertical="center" wrapText="1"/>
      <protection/>
    </xf>
    <xf numFmtId="0" fontId="5" fillId="34" borderId="22" xfId="0" applyNumberFormat="1" applyFont="1" applyFill="1" applyBorder="1" applyAlignment="1" applyProtection="1">
      <alignment horizontal="center" vertical="center" wrapText="1"/>
      <protection/>
    </xf>
    <xf numFmtId="0" fontId="5" fillId="34" borderId="20" xfId="0" applyNumberFormat="1" applyFont="1" applyFill="1" applyBorder="1" applyAlignment="1" applyProtection="1">
      <alignment horizontal="center" vertical="center" wrapText="1"/>
      <protection/>
    </xf>
    <xf numFmtId="0" fontId="5" fillId="33" borderId="14" xfId="0" applyNumberFormat="1" applyFont="1" applyFill="1" applyBorder="1" applyAlignment="1" applyProtection="1">
      <alignment horizontal="center" vertical="center"/>
      <protection/>
    </xf>
    <xf numFmtId="0" fontId="5" fillId="33" borderId="22" xfId="0" applyNumberFormat="1" applyFont="1" applyFill="1" applyBorder="1" applyAlignment="1" applyProtection="1">
      <alignment horizontal="center" vertical="center"/>
      <protection/>
    </xf>
    <xf numFmtId="0" fontId="5" fillId="33" borderId="20" xfId="0" applyNumberFormat="1" applyFont="1" applyFill="1" applyBorder="1" applyAlignment="1" applyProtection="1">
      <alignment horizontal="center" vertical="center"/>
      <protection/>
    </xf>
    <xf numFmtId="178" fontId="5" fillId="33" borderId="14" xfId="0" applyNumberFormat="1" applyFont="1" applyFill="1" applyBorder="1" applyAlignment="1" applyProtection="1">
      <alignment horizontal="center" vertical="center" wrapText="1"/>
      <protection/>
    </xf>
    <xf numFmtId="178" fontId="5" fillId="33" borderId="20" xfId="0" applyNumberFormat="1" applyFont="1" applyFill="1" applyBorder="1" applyAlignment="1" applyProtection="1">
      <alignment horizontal="center" vertical="center" wrapText="1"/>
      <protection/>
    </xf>
    <xf numFmtId="0" fontId="5" fillId="33" borderId="14" xfId="0" applyNumberFormat="1" applyFont="1" applyFill="1" applyBorder="1" applyAlignment="1" applyProtection="1">
      <alignment horizontal="center" vertical="center" wrapText="1"/>
      <protection/>
    </xf>
    <xf numFmtId="0" fontId="5" fillId="33" borderId="22" xfId="0" applyNumberFormat="1" applyFont="1" applyFill="1" applyBorder="1" applyAlignment="1" applyProtection="1">
      <alignment horizontal="center" vertical="center" wrapText="1"/>
      <protection/>
    </xf>
    <xf numFmtId="0" fontId="5" fillId="33" borderId="20" xfId="0" applyNumberFormat="1" applyFont="1" applyFill="1" applyBorder="1" applyAlignment="1" applyProtection="1">
      <alignment horizontal="center" vertical="center" wrapText="1"/>
      <protection/>
    </xf>
    <xf numFmtId="178" fontId="12" fillId="0" borderId="14" xfId="0" applyNumberFormat="1" applyFont="1" applyBorder="1" applyAlignment="1" applyProtection="1">
      <alignment horizontal="center" vertical="center" wrapText="1" shrinkToFit="1"/>
      <protection/>
    </xf>
    <xf numFmtId="178" fontId="12" fillId="0" borderId="20" xfId="0" applyNumberFormat="1" applyFont="1" applyBorder="1" applyAlignment="1" applyProtection="1">
      <alignment horizontal="center" vertical="center" wrapText="1" shrinkToFit="1"/>
      <protection/>
    </xf>
    <xf numFmtId="178" fontId="5" fillId="0" borderId="14" xfId="0" applyNumberFormat="1" applyFont="1" applyBorder="1" applyAlignment="1" applyProtection="1">
      <alignment horizontal="center" vertical="center" wrapText="1"/>
      <protection/>
    </xf>
    <xf numFmtId="178" fontId="5" fillId="0" borderId="20" xfId="0" applyNumberFormat="1" applyFont="1" applyBorder="1" applyAlignment="1" applyProtection="1">
      <alignment horizontal="center" vertical="center" wrapText="1"/>
      <protection/>
    </xf>
    <xf numFmtId="178" fontId="5" fillId="48" borderId="21" xfId="0" applyNumberFormat="1" applyFont="1" applyFill="1" applyBorder="1" applyAlignment="1" applyProtection="1">
      <alignment horizontal="center" vertical="center"/>
      <protection/>
    </xf>
    <xf numFmtId="0" fontId="5" fillId="48" borderId="12" xfId="0" applyNumberFormat="1" applyFont="1" applyFill="1" applyBorder="1" applyAlignment="1" applyProtection="1">
      <alignment horizontal="center" vertical="center"/>
      <protection/>
    </xf>
    <xf numFmtId="0" fontId="5" fillId="48" borderId="17" xfId="0" applyNumberFormat="1" applyFont="1" applyFill="1" applyBorder="1" applyAlignment="1" applyProtection="1">
      <alignment horizontal="center" vertical="center"/>
      <protection/>
    </xf>
    <xf numFmtId="178" fontId="5" fillId="33" borderId="14" xfId="0" applyNumberFormat="1" applyFont="1" applyFill="1" applyBorder="1" applyAlignment="1" applyProtection="1">
      <alignment horizontal="center" vertical="center" shrinkToFit="1"/>
      <protection/>
    </xf>
    <xf numFmtId="178" fontId="5" fillId="33" borderId="22" xfId="0" applyNumberFormat="1" applyFont="1" applyFill="1" applyBorder="1" applyAlignment="1" applyProtection="1">
      <alignment horizontal="center" vertical="center" shrinkToFit="1"/>
      <protection/>
    </xf>
    <xf numFmtId="178" fontId="5" fillId="33" borderId="20" xfId="0" applyNumberFormat="1" applyFont="1" applyFill="1" applyBorder="1" applyAlignment="1" applyProtection="1">
      <alignment horizontal="center" vertical="center" shrinkToFit="1"/>
      <protection/>
    </xf>
    <xf numFmtId="178" fontId="5" fillId="33" borderId="22" xfId="0" applyNumberFormat="1" applyFont="1" applyFill="1" applyBorder="1" applyAlignment="1" applyProtection="1">
      <alignment horizontal="center" vertical="center" wrapText="1"/>
      <protection/>
    </xf>
    <xf numFmtId="0" fontId="5" fillId="48" borderId="14" xfId="0" applyNumberFormat="1" applyFont="1" applyFill="1" applyBorder="1" applyAlignment="1" applyProtection="1">
      <alignment horizontal="center" vertical="center"/>
      <protection/>
    </xf>
    <xf numFmtId="0" fontId="5" fillId="48" borderId="22" xfId="0" applyNumberFormat="1" applyFont="1" applyFill="1" applyBorder="1" applyAlignment="1" applyProtection="1">
      <alignment horizontal="center" vertical="center"/>
      <protection/>
    </xf>
    <xf numFmtId="0" fontId="5" fillId="48" borderId="20" xfId="0" applyNumberFormat="1" applyFont="1" applyFill="1" applyBorder="1" applyAlignment="1" applyProtection="1">
      <alignment horizontal="center" vertical="center"/>
      <protection/>
    </xf>
    <xf numFmtId="0" fontId="10" fillId="39" borderId="0" xfId="0" applyNumberFormat="1" applyFont="1" applyFill="1" applyBorder="1" applyAlignment="1" applyProtection="1">
      <alignment horizontal="center" vertical="center"/>
      <protection/>
    </xf>
    <xf numFmtId="178" fontId="5" fillId="33" borderId="15" xfId="0" applyNumberFormat="1" applyFont="1" applyFill="1" applyBorder="1" applyAlignment="1" applyProtection="1">
      <alignment horizontal="center" vertical="center" shrinkToFit="1"/>
      <protection/>
    </xf>
    <xf numFmtId="178" fontId="5" fillId="33" borderId="37" xfId="0" applyNumberFormat="1" applyFont="1" applyFill="1" applyBorder="1" applyAlignment="1" applyProtection="1">
      <alignment horizontal="center" vertical="center" shrinkToFit="1"/>
      <protection/>
    </xf>
    <xf numFmtId="178" fontId="5" fillId="33" borderId="30" xfId="0" applyNumberFormat="1" applyFont="1" applyFill="1" applyBorder="1" applyAlignment="1" applyProtection="1">
      <alignment horizontal="center" vertical="center" shrinkToFit="1"/>
      <protection/>
    </xf>
    <xf numFmtId="178" fontId="5" fillId="33" borderId="32" xfId="0" applyNumberFormat="1" applyFont="1" applyFill="1" applyBorder="1" applyAlignment="1" applyProtection="1">
      <alignment horizontal="center" vertical="center" shrinkToFit="1"/>
      <protection/>
    </xf>
    <xf numFmtId="178" fontId="5" fillId="33" borderId="35" xfId="0" applyNumberFormat="1" applyFont="1" applyFill="1" applyBorder="1" applyAlignment="1" applyProtection="1">
      <alignment horizontal="center" vertical="center" shrinkToFit="1"/>
      <protection/>
    </xf>
    <xf numFmtId="178" fontId="5" fillId="33" borderId="19" xfId="0" applyNumberFormat="1" applyFont="1" applyFill="1" applyBorder="1" applyAlignment="1" applyProtection="1">
      <alignment horizontal="center" vertical="center" shrinkToFit="1"/>
      <protection/>
    </xf>
    <xf numFmtId="178" fontId="5" fillId="48" borderId="14" xfId="0" applyNumberFormat="1" applyFont="1" applyFill="1" applyBorder="1" applyAlignment="1" applyProtection="1">
      <alignment horizontal="center" vertical="center" wrapText="1"/>
      <protection/>
    </xf>
    <xf numFmtId="178" fontId="5" fillId="48" borderId="22" xfId="0" applyNumberFormat="1" applyFont="1" applyFill="1" applyBorder="1" applyAlignment="1" applyProtection="1">
      <alignment horizontal="center" vertical="center" wrapText="1"/>
      <protection/>
    </xf>
    <xf numFmtId="178" fontId="5" fillId="48" borderId="20" xfId="0" applyNumberFormat="1" applyFont="1" applyFill="1" applyBorder="1" applyAlignment="1" applyProtection="1">
      <alignment horizontal="center" vertical="center" wrapText="1"/>
      <protection/>
    </xf>
    <xf numFmtId="0" fontId="5" fillId="34" borderId="14" xfId="0" applyNumberFormat="1" applyFont="1" applyFill="1" applyBorder="1" applyAlignment="1" applyProtection="1">
      <alignment horizontal="center" vertical="center"/>
      <protection/>
    </xf>
    <xf numFmtId="0" fontId="5" fillId="34" borderId="22" xfId="0" applyNumberFormat="1" applyFont="1" applyFill="1" applyBorder="1" applyAlignment="1" applyProtection="1">
      <alignment horizontal="center" vertical="center"/>
      <protection/>
    </xf>
    <xf numFmtId="0" fontId="5" fillId="34" borderId="20" xfId="0" applyNumberFormat="1" applyFont="1" applyFill="1" applyBorder="1" applyAlignment="1" applyProtection="1">
      <alignment horizontal="center" vertical="center"/>
      <protection/>
    </xf>
    <xf numFmtId="0" fontId="5" fillId="48" borderId="14" xfId="0" applyNumberFormat="1" applyFont="1" applyFill="1" applyBorder="1" applyAlignment="1" applyProtection="1">
      <alignment horizontal="center" vertical="center" wrapText="1"/>
      <protection/>
    </xf>
    <xf numFmtId="0" fontId="5" fillId="48" borderId="22" xfId="0" applyNumberFormat="1" applyFont="1" applyFill="1" applyBorder="1" applyAlignment="1" applyProtection="1">
      <alignment horizontal="center" vertical="center" wrapText="1"/>
      <protection/>
    </xf>
    <xf numFmtId="0" fontId="5" fillId="48" borderId="20" xfId="0" applyNumberFormat="1" applyFont="1" applyFill="1" applyBorder="1" applyAlignment="1" applyProtection="1">
      <alignment horizontal="center" vertical="center" wrapText="1"/>
      <protection/>
    </xf>
    <xf numFmtId="178" fontId="5" fillId="48" borderId="14" xfId="0" applyNumberFormat="1" applyFont="1" applyFill="1" applyBorder="1" applyAlignment="1" applyProtection="1">
      <alignment horizontal="center" vertical="center"/>
      <protection/>
    </xf>
    <xf numFmtId="178" fontId="5" fillId="48" borderId="22" xfId="0" applyNumberFormat="1" applyFont="1" applyFill="1" applyBorder="1" applyAlignment="1" applyProtection="1">
      <alignment horizontal="center" vertical="center"/>
      <protection/>
    </xf>
    <xf numFmtId="178" fontId="5" fillId="48" borderId="20" xfId="0" applyNumberFormat="1" applyFont="1" applyFill="1" applyBorder="1" applyAlignment="1" applyProtection="1">
      <alignment horizontal="center" vertical="center"/>
      <protection/>
    </xf>
    <xf numFmtId="178" fontId="12" fillId="34" borderId="14" xfId="0" applyNumberFormat="1" applyFont="1" applyFill="1" applyBorder="1" applyAlignment="1" applyProtection="1">
      <alignment horizontal="center" vertical="center" wrapText="1"/>
      <protection/>
    </xf>
    <xf numFmtId="178" fontId="12" fillId="34" borderId="20" xfId="0" applyNumberFormat="1" applyFont="1" applyFill="1" applyBorder="1" applyAlignment="1" applyProtection="1">
      <alignment horizontal="center" vertical="center" wrapText="1"/>
      <protection/>
    </xf>
    <xf numFmtId="178" fontId="5" fillId="34" borderId="12" xfId="0" applyNumberFormat="1" applyFont="1" applyFill="1" applyBorder="1" applyAlignment="1" applyProtection="1">
      <alignment horizontal="center" vertical="center"/>
      <protection/>
    </xf>
    <xf numFmtId="178" fontId="5" fillId="34" borderId="21" xfId="0" applyNumberFormat="1" applyFont="1" applyFill="1" applyBorder="1" applyAlignment="1" applyProtection="1">
      <alignment horizontal="center" vertical="center"/>
      <protection/>
    </xf>
    <xf numFmtId="178" fontId="5" fillId="34" borderId="17" xfId="0" applyNumberFormat="1" applyFont="1" applyFill="1" applyBorder="1" applyAlignment="1" applyProtection="1">
      <alignment horizontal="center" vertical="center"/>
      <protection/>
    </xf>
    <xf numFmtId="0" fontId="10" fillId="40" borderId="0" xfId="0" applyNumberFormat="1" applyFont="1" applyFill="1" applyBorder="1" applyAlignment="1" applyProtection="1">
      <alignment horizontal="center" vertical="center"/>
      <protection/>
    </xf>
    <xf numFmtId="0" fontId="10" fillId="40" borderId="35" xfId="0" applyNumberFormat="1" applyFont="1" applyFill="1" applyBorder="1" applyAlignment="1" applyProtection="1">
      <alignment horizontal="center" vertical="center"/>
      <protection/>
    </xf>
    <xf numFmtId="178" fontId="5" fillId="34" borderId="14" xfId="0" applyNumberFormat="1" applyFont="1" applyFill="1" applyBorder="1" applyAlignment="1" applyProtection="1">
      <alignment horizontal="center" vertical="center" shrinkToFit="1"/>
      <protection/>
    </xf>
    <xf numFmtId="178" fontId="5" fillId="34" borderId="22" xfId="0" applyNumberFormat="1" applyFont="1" applyFill="1" applyBorder="1" applyAlignment="1" applyProtection="1">
      <alignment horizontal="center" vertical="center" shrinkToFit="1"/>
      <protection/>
    </xf>
    <xf numFmtId="178" fontId="5" fillId="34" borderId="20" xfId="0" applyNumberFormat="1" applyFont="1" applyFill="1" applyBorder="1" applyAlignment="1" applyProtection="1">
      <alignment horizontal="center" vertical="center" shrinkToFit="1"/>
      <protection/>
    </xf>
    <xf numFmtId="0" fontId="5" fillId="33" borderId="15" xfId="0" applyNumberFormat="1" applyFont="1" applyFill="1" applyBorder="1" applyAlignment="1" applyProtection="1">
      <alignment horizontal="center" vertical="center" wrapText="1"/>
      <protection/>
    </xf>
    <xf numFmtId="0" fontId="5" fillId="33" borderId="37" xfId="0" applyNumberFormat="1" applyFont="1" applyFill="1" applyBorder="1" applyAlignment="1" applyProtection="1">
      <alignment horizontal="center" vertical="center" wrapText="1"/>
      <protection/>
    </xf>
    <xf numFmtId="0" fontId="5" fillId="33" borderId="30" xfId="0" applyNumberFormat="1" applyFont="1" applyFill="1" applyBorder="1" applyAlignment="1" applyProtection="1">
      <alignment horizontal="center" vertical="center" wrapText="1"/>
      <protection/>
    </xf>
    <xf numFmtId="0" fontId="5" fillId="33" borderId="18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40" xfId="0" applyNumberFormat="1" applyFont="1" applyFill="1" applyBorder="1" applyAlignment="1" applyProtection="1">
      <alignment horizontal="center" vertical="center" wrapText="1"/>
      <protection/>
    </xf>
    <xf numFmtId="0" fontId="5" fillId="33" borderId="32" xfId="0" applyNumberFormat="1" applyFont="1" applyFill="1" applyBorder="1" applyAlignment="1" applyProtection="1">
      <alignment horizontal="center" vertical="center" wrapText="1"/>
      <protection/>
    </xf>
    <xf numFmtId="0" fontId="5" fillId="33" borderId="35" xfId="0" applyNumberFormat="1" applyFont="1" applyFill="1" applyBorder="1" applyAlignment="1" applyProtection="1">
      <alignment horizontal="center" vertical="center" wrapText="1"/>
      <protection/>
    </xf>
    <xf numFmtId="0" fontId="5" fillId="33" borderId="19" xfId="0" applyNumberFormat="1" applyFont="1" applyFill="1" applyBorder="1" applyAlignment="1" applyProtection="1">
      <alignment horizontal="center" vertical="center" wrapText="1"/>
      <protection/>
    </xf>
    <xf numFmtId="0" fontId="5" fillId="33" borderId="14" xfId="0" applyNumberFormat="1" applyFont="1" applyFill="1" applyBorder="1" applyAlignment="1" applyProtection="1">
      <alignment horizontal="center" vertical="center" shrinkToFit="1"/>
      <protection/>
    </xf>
    <xf numFmtId="0" fontId="5" fillId="33" borderId="22" xfId="0" applyNumberFormat="1" applyFont="1" applyFill="1" applyBorder="1" applyAlignment="1" applyProtection="1">
      <alignment horizontal="center" vertical="center" shrinkToFit="1"/>
      <protection/>
    </xf>
    <xf numFmtId="0" fontId="5" fillId="33" borderId="20" xfId="0" applyNumberFormat="1" applyFont="1" applyFill="1" applyBorder="1" applyAlignment="1" applyProtection="1">
      <alignment horizontal="center" vertical="center" shrinkToFit="1"/>
      <protection/>
    </xf>
    <xf numFmtId="0" fontId="7" fillId="34" borderId="18" xfId="0" applyNumberFormat="1" applyFont="1" applyFill="1" applyBorder="1" applyAlignment="1" applyProtection="1">
      <alignment horizontal="left" vertical="center"/>
      <protection/>
    </xf>
    <xf numFmtId="0" fontId="7" fillId="34" borderId="0" xfId="0" applyNumberFormat="1" applyFont="1" applyFill="1" applyBorder="1" applyAlignment="1" applyProtection="1">
      <alignment horizontal="left" vertical="center"/>
      <protection/>
    </xf>
    <xf numFmtId="0" fontId="7" fillId="34" borderId="40" xfId="0" applyNumberFormat="1" applyFont="1" applyFill="1" applyBorder="1" applyAlignment="1" applyProtection="1">
      <alignment horizontal="left" vertical="center"/>
      <protection/>
    </xf>
    <xf numFmtId="178" fontId="5" fillId="34" borderId="14" xfId="0" applyNumberFormat="1" applyFont="1" applyFill="1" applyBorder="1" applyAlignment="1" applyProtection="1">
      <alignment horizontal="center" vertical="center"/>
      <protection/>
    </xf>
    <xf numFmtId="178" fontId="5" fillId="34" borderId="22" xfId="0" applyNumberFormat="1" applyFont="1" applyFill="1" applyBorder="1" applyAlignment="1" applyProtection="1">
      <alignment horizontal="center" vertical="center"/>
      <protection/>
    </xf>
    <xf numFmtId="178" fontId="5" fillId="34" borderId="20" xfId="0" applyNumberFormat="1" applyFont="1" applyFill="1" applyBorder="1" applyAlignment="1" applyProtection="1">
      <alignment horizontal="center" vertical="center"/>
      <protection/>
    </xf>
    <xf numFmtId="0" fontId="7" fillId="34" borderId="15" xfId="0" applyNumberFormat="1" applyFont="1" applyFill="1" applyBorder="1" applyAlignment="1" applyProtection="1">
      <alignment horizontal="left" vertical="center" wrapText="1"/>
      <protection/>
    </xf>
    <xf numFmtId="0" fontId="7" fillId="34" borderId="37" xfId="0" applyNumberFormat="1" applyFont="1" applyFill="1" applyBorder="1" applyAlignment="1" applyProtection="1">
      <alignment horizontal="left" vertical="center" wrapText="1"/>
      <protection/>
    </xf>
    <xf numFmtId="0" fontId="7" fillId="34" borderId="30" xfId="0" applyNumberFormat="1" applyFont="1" applyFill="1" applyBorder="1" applyAlignment="1" applyProtection="1">
      <alignment horizontal="left" vertical="center" wrapText="1"/>
      <protection/>
    </xf>
    <xf numFmtId="0" fontId="7" fillId="34" borderId="18" xfId="0" applyNumberFormat="1" applyFont="1" applyFill="1" applyBorder="1" applyAlignment="1" applyProtection="1">
      <alignment horizontal="left" vertical="center"/>
      <protection/>
    </xf>
    <xf numFmtId="0" fontId="8" fillId="0" borderId="13" xfId="0" applyNumberFormat="1" applyFont="1" applyBorder="1" applyAlignment="1" applyProtection="1">
      <alignment horizontal="center" vertical="center" shrinkToFit="1"/>
      <protection/>
    </xf>
    <xf numFmtId="178" fontId="8" fillId="0" borderId="25" xfId="0" applyNumberFormat="1" applyFont="1" applyBorder="1" applyAlignment="1" applyProtection="1">
      <alignment horizontal="center" vertical="center" shrinkToFit="1"/>
      <protection/>
    </xf>
    <xf numFmtId="178" fontId="8" fillId="0" borderId="23" xfId="0" applyNumberFormat="1" applyFont="1" applyBorder="1" applyAlignment="1" applyProtection="1">
      <alignment horizontal="center" vertical="center" shrinkToFit="1"/>
      <protection/>
    </xf>
    <xf numFmtId="178" fontId="8" fillId="0" borderId="34" xfId="0" applyNumberFormat="1" applyFont="1" applyBorder="1" applyAlignment="1" applyProtection="1">
      <alignment horizontal="center" vertical="center" shrinkToFit="1"/>
      <protection/>
    </xf>
    <xf numFmtId="0" fontId="9" fillId="49" borderId="0" xfId="0" applyNumberFormat="1" applyFont="1" applyFill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horizontal="left" vertical="center"/>
      <protection/>
    </xf>
    <xf numFmtId="0" fontId="5" fillId="33" borderId="21" xfId="0" applyNumberFormat="1" applyFont="1" applyFill="1" applyBorder="1" applyAlignment="1" applyProtection="1">
      <alignment horizontal="left" vertical="center"/>
      <protection/>
    </xf>
    <xf numFmtId="0" fontId="5" fillId="33" borderId="17" xfId="0" applyNumberFormat="1" applyFont="1" applyFill="1" applyBorder="1" applyAlignment="1" applyProtection="1">
      <alignment horizontal="left" vertical="center"/>
      <protection/>
    </xf>
    <xf numFmtId="0" fontId="5" fillId="49" borderId="0" xfId="0" applyNumberFormat="1" applyFont="1" applyFill="1" applyAlignment="1" applyProtection="1">
      <alignment horizontal="center" vertical="center" wrapText="1"/>
      <protection/>
    </xf>
    <xf numFmtId="183" fontId="8" fillId="0" borderId="25" xfId="0" applyNumberFormat="1" applyFont="1" applyBorder="1" applyAlignment="1" applyProtection="1">
      <alignment horizontal="center" vertical="center" shrinkToFit="1"/>
      <protection/>
    </xf>
    <xf numFmtId="183" fontId="8" fillId="0" borderId="23" xfId="0" applyNumberFormat="1" applyFont="1" applyBorder="1" applyAlignment="1" applyProtection="1">
      <alignment horizontal="center" vertical="center" shrinkToFit="1"/>
      <protection/>
    </xf>
    <xf numFmtId="183" fontId="8" fillId="0" borderId="34" xfId="0" applyNumberFormat="1" applyFont="1" applyBorder="1" applyAlignment="1" applyProtection="1">
      <alignment horizontal="center" vertical="center" shrinkToFit="1"/>
      <protection/>
    </xf>
    <xf numFmtId="178" fontId="12" fillId="33" borderId="14" xfId="0" applyNumberFormat="1" applyFont="1" applyFill="1" applyBorder="1" applyAlignment="1" applyProtection="1">
      <alignment horizontal="center" vertical="center" wrapText="1" shrinkToFit="1"/>
      <protection/>
    </xf>
    <xf numFmtId="178" fontId="12" fillId="33" borderId="20" xfId="0" applyNumberFormat="1" applyFont="1" applyFill="1" applyBorder="1" applyAlignment="1" applyProtection="1">
      <alignment horizontal="center" vertical="center" wrapText="1" shrinkToFi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41" xfId="0" applyNumberFormat="1" applyFont="1" applyBorder="1" applyAlignment="1" applyProtection="1">
      <alignment horizontal="center" vertical="center"/>
      <protection locked="0"/>
    </xf>
    <xf numFmtId="0" fontId="5" fillId="0" borderId="42" xfId="0" applyNumberFormat="1" applyFont="1" applyBorder="1" applyAlignment="1" applyProtection="1">
      <alignment horizontal="center" vertical="center"/>
      <protection locked="0"/>
    </xf>
    <xf numFmtId="0" fontId="5" fillId="0" borderId="43" xfId="0" applyNumberFormat="1" applyFont="1" applyBorder="1" applyAlignment="1" applyProtection="1">
      <alignment horizontal="center" vertical="center"/>
      <protection locked="0"/>
    </xf>
    <xf numFmtId="0" fontId="5" fillId="0" borderId="44" xfId="0" applyNumberFormat="1" applyFont="1" applyBorder="1" applyAlignment="1" applyProtection="1">
      <alignment horizontal="center" vertical="center"/>
      <protection locked="0"/>
    </xf>
    <xf numFmtId="0" fontId="5" fillId="0" borderId="45" xfId="0" applyNumberFormat="1" applyFont="1" applyBorder="1" applyAlignment="1" applyProtection="1">
      <alignment horizontal="center" vertical="center"/>
      <protection locked="0"/>
    </xf>
    <xf numFmtId="0" fontId="5" fillId="50" borderId="35" xfId="0" applyNumberFormat="1" applyFont="1" applyFill="1" applyBorder="1" applyAlignment="1" applyProtection="1">
      <alignment horizontal="left" vertical="center"/>
      <protection/>
    </xf>
    <xf numFmtId="0" fontId="5" fillId="50" borderId="37" xfId="0" applyNumberFormat="1" applyFont="1" applyFill="1" applyBorder="1" applyAlignment="1" applyProtection="1">
      <alignment horizontal="left" vertical="center"/>
      <protection/>
    </xf>
    <xf numFmtId="0" fontId="7" fillId="34" borderId="37" xfId="0" applyNumberFormat="1" applyFont="1" applyFill="1" applyBorder="1" applyAlignment="1" applyProtection="1">
      <alignment horizontal="left" vertical="center"/>
      <protection/>
    </xf>
    <xf numFmtId="0" fontId="7" fillId="34" borderId="30" xfId="0" applyNumberFormat="1" applyFont="1" applyFill="1" applyBorder="1" applyAlignment="1" applyProtection="1">
      <alignment horizontal="left" vertical="center"/>
      <protection/>
    </xf>
    <xf numFmtId="178" fontId="5" fillId="0" borderId="39" xfId="0" applyNumberFormat="1" applyFont="1" applyBorder="1" applyAlignment="1" applyProtection="1">
      <alignment horizontal="center" vertical="center"/>
      <protection/>
    </xf>
    <xf numFmtId="178" fontId="5" fillId="34" borderId="14" xfId="0" applyNumberFormat="1" applyFont="1" applyFill="1" applyBorder="1" applyAlignment="1" applyProtection="1">
      <alignment horizontal="center" vertical="center" wrapText="1"/>
      <protection/>
    </xf>
    <xf numFmtId="178" fontId="5" fillId="34" borderId="22" xfId="0" applyNumberFormat="1" applyFont="1" applyFill="1" applyBorder="1" applyAlignment="1" applyProtection="1">
      <alignment horizontal="center" vertical="center" wrapText="1"/>
      <protection/>
    </xf>
    <xf numFmtId="178" fontId="5" fillId="34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Border="1" applyAlignment="1" applyProtection="1">
      <alignment horizontal="center" vertical="center" shrinkToFit="1"/>
      <protection locked="0"/>
    </xf>
    <xf numFmtId="0" fontId="5" fillId="34" borderId="12" xfId="0" applyNumberFormat="1" applyFont="1" applyFill="1" applyBorder="1" applyAlignment="1" applyProtection="1">
      <alignment horizontal="center" vertical="center" wrapText="1"/>
      <protection/>
    </xf>
    <xf numFmtId="0" fontId="5" fillId="34" borderId="21" xfId="0" applyNumberFormat="1" applyFont="1" applyFill="1" applyBorder="1" applyAlignment="1" applyProtection="1">
      <alignment horizontal="center" vertical="center" wrapText="1"/>
      <protection/>
    </xf>
    <xf numFmtId="0" fontId="5" fillId="34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Border="1" applyAlignment="1" applyProtection="1">
      <alignment horizontal="center" vertical="center"/>
      <protection/>
    </xf>
    <xf numFmtId="0" fontId="5" fillId="0" borderId="37" xfId="0" applyNumberFormat="1" applyFont="1" applyBorder="1" applyAlignment="1" applyProtection="1">
      <alignment horizontal="center" vertical="center"/>
      <protection/>
    </xf>
    <xf numFmtId="0" fontId="5" fillId="0" borderId="30" xfId="0" applyNumberFormat="1" applyFont="1" applyBorder="1" applyAlignment="1" applyProtection="1">
      <alignment horizontal="center" vertical="center"/>
      <protection/>
    </xf>
    <xf numFmtId="0" fontId="5" fillId="0" borderId="32" xfId="0" applyNumberFormat="1" applyFont="1" applyBorder="1" applyAlignment="1" applyProtection="1">
      <alignment horizontal="center" vertical="center"/>
      <protection/>
    </xf>
    <xf numFmtId="0" fontId="5" fillId="0" borderId="35" xfId="0" applyNumberFormat="1" applyFont="1" applyBorder="1" applyAlignment="1" applyProtection="1">
      <alignment horizontal="center" vertical="center"/>
      <protection/>
    </xf>
    <xf numFmtId="0" fontId="5" fillId="0" borderId="19" xfId="0" applyNumberFormat="1" applyFont="1" applyBorder="1" applyAlignment="1" applyProtection="1">
      <alignment horizontal="center" vertical="center"/>
      <protection/>
    </xf>
    <xf numFmtId="178" fontId="5" fillId="48" borderId="12" xfId="0" applyNumberFormat="1" applyFont="1" applyFill="1" applyBorder="1" applyAlignment="1" applyProtection="1">
      <alignment horizontal="center" vertical="center" wrapText="1"/>
      <protection/>
    </xf>
    <xf numFmtId="178" fontId="5" fillId="48" borderId="17" xfId="0" applyNumberFormat="1" applyFont="1" applyFill="1" applyBorder="1" applyAlignment="1" applyProtection="1">
      <alignment horizontal="center" vertical="center" wrapText="1"/>
      <protection/>
    </xf>
    <xf numFmtId="0" fontId="10" fillId="43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Border="1" applyAlignment="1" applyProtection="1">
      <alignment horizontal="center" vertical="center" wrapText="1"/>
      <protection/>
    </xf>
    <xf numFmtId="0" fontId="11" fillId="0" borderId="40" xfId="0" applyNumberFormat="1" applyFont="1" applyBorder="1" applyAlignment="1" applyProtection="1">
      <alignment horizontal="center" vertical="center" wrapText="1"/>
      <protection/>
    </xf>
    <xf numFmtId="178" fontId="5" fillId="0" borderId="22" xfId="0" applyNumberFormat="1" applyFont="1" applyBorder="1" applyAlignment="1" applyProtection="1">
      <alignment horizontal="center" vertical="center" wrapText="1"/>
      <protection/>
    </xf>
    <xf numFmtId="178" fontId="5" fillId="0" borderId="15" xfId="0" applyNumberFormat="1" applyFont="1" applyBorder="1" applyAlignment="1" applyProtection="1">
      <alignment horizontal="center" vertical="center"/>
      <protection/>
    </xf>
    <xf numFmtId="178" fontId="5" fillId="0" borderId="30" xfId="0" applyNumberFormat="1" applyFont="1" applyBorder="1" applyAlignment="1" applyProtection="1">
      <alignment horizontal="center" vertical="center"/>
      <protection/>
    </xf>
    <xf numFmtId="178" fontId="5" fillId="0" borderId="18" xfId="0" applyNumberFormat="1" applyFont="1" applyBorder="1" applyAlignment="1" applyProtection="1">
      <alignment horizontal="center" vertical="center"/>
      <protection/>
    </xf>
    <xf numFmtId="178" fontId="5" fillId="0" borderId="40" xfId="0" applyNumberFormat="1" applyFont="1" applyBorder="1" applyAlignment="1" applyProtection="1">
      <alignment horizontal="center" vertical="center"/>
      <protection/>
    </xf>
    <xf numFmtId="178" fontId="5" fillId="0" borderId="32" xfId="0" applyNumberFormat="1" applyFont="1" applyBorder="1" applyAlignment="1" applyProtection="1">
      <alignment horizontal="center" vertical="center"/>
      <protection/>
    </xf>
    <xf numFmtId="178" fontId="5" fillId="0" borderId="19" xfId="0" applyNumberFormat="1" applyFont="1" applyBorder="1" applyAlignment="1" applyProtection="1">
      <alignment horizontal="center" vertical="center"/>
      <protection/>
    </xf>
    <xf numFmtId="178" fontId="5" fillId="0" borderId="46" xfId="0" applyNumberFormat="1" applyFont="1" applyBorder="1" applyAlignment="1" applyProtection="1">
      <alignment horizontal="center" vertical="center" wrapText="1"/>
      <protection/>
    </xf>
    <xf numFmtId="178" fontId="5" fillId="0" borderId="47" xfId="0" applyNumberFormat="1" applyFont="1" applyBorder="1" applyAlignment="1" applyProtection="1">
      <alignment horizontal="center" vertical="center" wrapText="1"/>
      <protection/>
    </xf>
    <xf numFmtId="178" fontId="5" fillId="0" borderId="14" xfId="0" applyNumberFormat="1" applyFont="1" applyBorder="1" applyAlignment="1" applyProtection="1">
      <alignment horizontal="center" vertical="center"/>
      <protection/>
    </xf>
    <xf numFmtId="178" fontId="5" fillId="0" borderId="20" xfId="0" applyNumberFormat="1" applyFont="1" applyBorder="1" applyAlignment="1" applyProtection="1">
      <alignment horizontal="center" vertical="center"/>
      <protection/>
    </xf>
    <xf numFmtId="0" fontId="5" fillId="0" borderId="15" xfId="0" applyNumberFormat="1" applyFont="1" applyBorder="1" applyAlignment="1" applyProtection="1">
      <alignment horizontal="center" vertical="center" wrapText="1"/>
      <protection/>
    </xf>
    <xf numFmtId="0" fontId="5" fillId="0" borderId="37" xfId="0" applyNumberFormat="1" applyFont="1" applyBorder="1" applyAlignment="1" applyProtection="1">
      <alignment horizontal="center" vertical="center" wrapText="1"/>
      <protection/>
    </xf>
    <xf numFmtId="0" fontId="5" fillId="0" borderId="30" xfId="0" applyNumberFormat="1" applyFont="1" applyBorder="1" applyAlignment="1" applyProtection="1">
      <alignment horizontal="center" vertical="center" wrapText="1"/>
      <protection/>
    </xf>
    <xf numFmtId="0" fontId="5" fillId="0" borderId="32" xfId="0" applyNumberFormat="1" applyFont="1" applyBorder="1" applyAlignment="1" applyProtection="1">
      <alignment horizontal="center" vertical="center" wrapText="1"/>
      <protection/>
    </xf>
    <xf numFmtId="0" fontId="5" fillId="0" borderId="35" xfId="0" applyNumberFormat="1" applyFont="1" applyBorder="1" applyAlignment="1" applyProtection="1">
      <alignment horizontal="center" vertical="center" wrapText="1"/>
      <protection/>
    </xf>
    <xf numFmtId="0" fontId="5" fillId="0" borderId="19" xfId="0" applyNumberFormat="1" applyFont="1" applyBorder="1" applyAlignment="1" applyProtection="1">
      <alignment horizontal="center" vertical="center" wrapText="1"/>
      <protection/>
    </xf>
    <xf numFmtId="0" fontId="5" fillId="34" borderId="36" xfId="0" applyNumberFormat="1" applyFont="1" applyFill="1" applyBorder="1" applyAlignment="1" applyProtection="1">
      <alignment horizontal="left" vertical="center"/>
      <protection/>
    </xf>
    <xf numFmtId="0" fontId="5" fillId="34" borderId="48" xfId="0" applyNumberFormat="1" applyFont="1" applyFill="1" applyBorder="1" applyAlignment="1" applyProtection="1">
      <alignment horizontal="left" vertical="center"/>
      <protection/>
    </xf>
    <xf numFmtId="0" fontId="5" fillId="34" borderId="49" xfId="0" applyNumberFormat="1" applyFont="1" applyFill="1" applyBorder="1" applyAlignment="1" applyProtection="1">
      <alignment horizontal="left" vertical="center"/>
      <protection/>
    </xf>
    <xf numFmtId="0" fontId="5" fillId="0" borderId="50" xfId="0" applyNumberFormat="1" applyFont="1" applyFill="1" applyBorder="1" applyAlignment="1" applyProtection="1">
      <alignment horizontal="left" vertical="top"/>
      <protection/>
    </xf>
    <xf numFmtId="0" fontId="5" fillId="0" borderId="51" xfId="0" applyNumberFormat="1" applyFont="1" applyFill="1" applyBorder="1" applyAlignment="1" applyProtection="1">
      <alignment horizontal="left" vertical="top"/>
      <protection/>
    </xf>
    <xf numFmtId="0" fontId="5" fillId="0" borderId="52" xfId="0" applyNumberFormat="1" applyFont="1" applyFill="1" applyBorder="1" applyAlignment="1" applyProtection="1">
      <alignment horizontal="left" vertical="top"/>
      <protection/>
    </xf>
    <xf numFmtId="0" fontId="5" fillId="0" borderId="53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54" xfId="0" applyNumberFormat="1" applyFont="1" applyFill="1" applyBorder="1" applyAlignment="1" applyProtection="1">
      <alignment horizontal="left" vertical="top"/>
      <protection/>
    </xf>
    <xf numFmtId="0" fontId="5" fillId="0" borderId="55" xfId="0" applyNumberFormat="1" applyFont="1" applyFill="1" applyBorder="1" applyAlignment="1" applyProtection="1">
      <alignment horizontal="left" vertical="top"/>
      <protection/>
    </xf>
    <xf numFmtId="0" fontId="5" fillId="0" borderId="56" xfId="0" applyNumberFormat="1" applyFont="1" applyFill="1" applyBorder="1" applyAlignment="1" applyProtection="1">
      <alignment horizontal="left" vertical="top"/>
      <protection/>
    </xf>
    <xf numFmtId="0" fontId="5" fillId="0" borderId="57" xfId="0" applyNumberFormat="1" applyFont="1" applyFill="1" applyBorder="1" applyAlignment="1" applyProtection="1">
      <alignment horizontal="left" vertical="top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Border="1" applyAlignment="1" applyProtection="1">
      <alignment horizontal="center" vertical="center"/>
      <protection/>
    </xf>
    <xf numFmtId="0" fontId="11" fillId="0" borderId="40" xfId="0" applyNumberFormat="1" applyFont="1" applyBorder="1" applyAlignment="1" applyProtection="1">
      <alignment horizontal="center" vertical="center"/>
      <protection/>
    </xf>
    <xf numFmtId="178" fontId="5" fillId="41" borderId="18" xfId="0" applyNumberFormat="1" applyFont="1" applyFill="1" applyBorder="1" applyAlignment="1" applyProtection="1">
      <alignment horizontal="center" vertical="center"/>
      <protection/>
    </xf>
    <xf numFmtId="178" fontId="5" fillId="41" borderId="0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Border="1" applyAlignment="1" applyProtection="1">
      <alignment horizontal="center" vertical="center" wrapText="1"/>
      <protection/>
    </xf>
    <xf numFmtId="0" fontId="5" fillId="0" borderId="40" xfId="0" applyNumberFormat="1" applyFont="1" applyBorder="1" applyAlignment="1" applyProtection="1">
      <alignment horizontal="center" vertical="center" wrapText="1"/>
      <protection/>
    </xf>
    <xf numFmtId="178" fontId="5" fillId="0" borderId="58" xfId="0" applyNumberFormat="1" applyFont="1" applyBorder="1" applyAlignment="1" applyProtection="1">
      <alignment horizontal="center" vertical="center" wrapText="1"/>
      <protection/>
    </xf>
    <xf numFmtId="178" fontId="5" fillId="41" borderId="18" xfId="0" applyNumberFormat="1" applyFont="1" applyFill="1" applyBorder="1" applyAlignment="1" applyProtection="1">
      <alignment horizontal="center" vertical="center" shrinkToFit="1"/>
      <protection/>
    </xf>
    <xf numFmtId="178" fontId="5" fillId="41" borderId="15" xfId="0" applyNumberFormat="1" applyFont="1" applyFill="1" applyBorder="1" applyAlignment="1" applyProtection="1">
      <alignment horizontal="center" vertical="center"/>
      <protection/>
    </xf>
    <xf numFmtId="178" fontId="5" fillId="41" borderId="37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Border="1" applyAlignment="1" applyProtection="1">
      <alignment horizontal="center" vertical="center"/>
      <protection/>
    </xf>
    <xf numFmtId="0" fontId="5" fillId="0" borderId="59" xfId="0" applyNumberFormat="1" applyFont="1" applyBorder="1" applyAlignment="1" applyProtection="1">
      <alignment horizontal="center" vertical="center"/>
      <protection/>
    </xf>
    <xf numFmtId="0" fontId="5" fillId="0" borderId="60" xfId="0" applyNumberFormat="1" applyFont="1" applyBorder="1" applyAlignment="1" applyProtection="1">
      <alignment horizontal="center" vertical="center"/>
      <protection/>
    </xf>
    <xf numFmtId="178" fontId="5" fillId="33" borderId="10" xfId="0" applyNumberFormat="1" applyFont="1" applyFill="1" applyBorder="1" applyAlignment="1" applyProtection="1">
      <alignment horizontal="center" vertical="center"/>
      <protection/>
    </xf>
    <xf numFmtId="178" fontId="5" fillId="0" borderId="10" xfId="0" applyNumberFormat="1" applyFont="1" applyBorder="1" applyAlignment="1" applyProtection="1">
      <alignment horizontal="center" vertical="center" wrapText="1"/>
      <protection/>
    </xf>
    <xf numFmtId="178" fontId="5" fillId="0" borderId="10" xfId="0" applyNumberFormat="1" applyFont="1" applyBorder="1" applyAlignment="1" applyProtection="1">
      <alignment horizontal="center" vertical="center"/>
      <protection/>
    </xf>
    <xf numFmtId="178" fontId="5" fillId="33" borderId="12" xfId="0" applyNumberFormat="1" applyFont="1" applyFill="1" applyBorder="1" applyAlignment="1" applyProtection="1">
      <alignment horizontal="center" vertical="center" wrapText="1"/>
      <protection/>
    </xf>
    <xf numFmtId="178" fontId="5" fillId="33" borderId="21" xfId="0" applyNumberFormat="1" applyFont="1" applyFill="1" applyBorder="1" applyAlignment="1" applyProtection="1">
      <alignment horizontal="center" vertical="center" wrapText="1"/>
      <protection/>
    </xf>
    <xf numFmtId="178" fontId="5" fillId="33" borderId="17" xfId="0" applyNumberFormat="1" applyFont="1" applyFill="1" applyBorder="1" applyAlignment="1" applyProtection="1">
      <alignment horizontal="center" vertical="center" wrapText="1"/>
      <protection/>
    </xf>
    <xf numFmtId="0" fontId="5" fillId="34" borderId="15" xfId="0" applyNumberFormat="1" applyFont="1" applyFill="1" applyBorder="1" applyAlignment="1" applyProtection="1">
      <alignment horizontal="center" vertical="center"/>
      <protection/>
    </xf>
    <xf numFmtId="0" fontId="5" fillId="34" borderId="37" xfId="0" applyNumberFormat="1" applyFont="1" applyFill="1" applyBorder="1" applyAlignment="1" applyProtection="1">
      <alignment horizontal="center" vertical="center"/>
      <protection/>
    </xf>
    <xf numFmtId="0" fontId="5" fillId="34" borderId="30" xfId="0" applyNumberFormat="1" applyFont="1" applyFill="1" applyBorder="1" applyAlignment="1" applyProtection="1">
      <alignment horizontal="center" vertical="center"/>
      <protection/>
    </xf>
    <xf numFmtId="0" fontId="5" fillId="34" borderId="18" xfId="0" applyNumberFormat="1" applyFont="1" applyFill="1" applyBorder="1" applyAlignment="1" applyProtection="1">
      <alignment horizontal="center" vertical="center"/>
      <protection/>
    </xf>
    <xf numFmtId="0" fontId="5" fillId="34" borderId="0" xfId="0" applyNumberFormat="1" applyFont="1" applyFill="1" applyBorder="1" applyAlignment="1" applyProtection="1">
      <alignment horizontal="center" vertical="center"/>
      <protection/>
    </xf>
    <xf numFmtId="0" fontId="5" fillId="34" borderId="40" xfId="0" applyNumberFormat="1" applyFont="1" applyFill="1" applyBorder="1" applyAlignment="1" applyProtection="1">
      <alignment horizontal="center" vertical="center"/>
      <protection/>
    </xf>
    <xf numFmtId="0" fontId="5" fillId="34" borderId="32" xfId="0" applyNumberFormat="1" applyFont="1" applyFill="1" applyBorder="1" applyAlignment="1" applyProtection="1">
      <alignment horizontal="center" vertical="center"/>
      <protection/>
    </xf>
    <xf numFmtId="0" fontId="5" fillId="34" borderId="35" xfId="0" applyNumberFormat="1" applyFont="1" applyFill="1" applyBorder="1" applyAlignment="1" applyProtection="1">
      <alignment horizontal="center" vertical="center"/>
      <protection/>
    </xf>
    <xf numFmtId="0" fontId="5" fillId="34" borderId="19" xfId="0" applyNumberFormat="1" applyFont="1" applyFill="1" applyBorder="1" applyAlignment="1" applyProtection="1">
      <alignment horizontal="center" vertical="center"/>
      <protection/>
    </xf>
    <xf numFmtId="0" fontId="5" fillId="34" borderId="12" xfId="0" applyNumberFormat="1" applyFont="1" applyFill="1" applyBorder="1" applyAlignment="1" applyProtection="1">
      <alignment horizontal="center" vertical="center"/>
      <protection/>
    </xf>
    <xf numFmtId="0" fontId="5" fillId="34" borderId="21" xfId="0" applyNumberFormat="1" applyFont="1" applyFill="1" applyBorder="1" applyAlignment="1" applyProtection="1">
      <alignment horizontal="center" vertical="center"/>
      <protection/>
    </xf>
    <xf numFmtId="0" fontId="5" fillId="34" borderId="17" xfId="0" applyNumberFormat="1" applyFont="1" applyFill="1" applyBorder="1" applyAlignment="1" applyProtection="1">
      <alignment horizontal="center" vertical="center"/>
      <protection/>
    </xf>
    <xf numFmtId="178" fontId="5" fillId="48" borderId="12" xfId="0" applyNumberFormat="1" applyFont="1" applyFill="1" applyBorder="1" applyAlignment="1" applyProtection="1">
      <alignment horizontal="center" vertical="center"/>
      <protection/>
    </xf>
    <xf numFmtId="178" fontId="5" fillId="48" borderId="17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59" xfId="0" applyFont="1" applyFill="1" applyBorder="1" applyAlignment="1">
      <alignment horizontal="center" vertical="center" wrapText="1" shrinkToFit="1"/>
    </xf>
    <xf numFmtId="0" fontId="5" fillId="0" borderId="61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59" xfId="0" applyFont="1" applyFill="1" applyBorder="1" applyAlignment="1">
      <alignment horizontal="center" vertical="center" shrinkToFit="1"/>
    </xf>
    <xf numFmtId="0" fontId="5" fillId="0" borderId="61" xfId="0" applyFont="1" applyFill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8"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b val="0"/>
        <sz val="11"/>
      </font>
      <fill>
        <patternFill patternType="solid">
          <fgColor indexed="26"/>
          <bgColor indexed="43"/>
        </patternFill>
      </fill>
    </dxf>
    <dxf>
      <font>
        <b val="0"/>
        <sz val="11"/>
      </font>
    </dxf>
    <dxf>
      <font>
        <b val="0"/>
        <sz val="11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z val="11"/>
        <color rgb="FF000000"/>
      </font>
      <fill>
        <patternFill patternType="solid">
          <fgColor rgb="FF33CCCC"/>
          <bgColor rgb="FF00FF00"/>
        </patternFill>
      </fill>
      <border/>
    </dxf>
    <dxf>
      <font>
        <b val="0"/>
        <sz val="11"/>
      </font>
      <fill>
        <patternFill patternType="solid">
          <fgColor rgb="FFFFFFCC"/>
          <bgColor rgb="FFFFFF99"/>
        </patternFill>
      </fill>
      <border/>
    </dxf>
    <dxf>
      <font>
        <b val="0"/>
        <sz val="11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66"/>
  <sheetViews>
    <sheetView tabSelected="1" zoomScale="75" zoomScaleNormal="75" zoomScalePageLayoutView="0" workbookViewId="0" topLeftCell="A1">
      <selection activeCell="E13" sqref="E13"/>
    </sheetView>
  </sheetViews>
  <sheetFormatPr defaultColWidth="9.00390625" defaultRowHeight="12" customHeight="1"/>
  <cols>
    <col min="1" max="1" width="3.625" style="3" customWidth="1"/>
    <col min="2" max="2" width="27.625" style="3" customWidth="1"/>
    <col min="3" max="4" width="7.625" style="11" customWidth="1"/>
    <col min="5" max="6" width="7.625" style="3" customWidth="1"/>
    <col min="7" max="7" width="12.625" style="3" customWidth="1"/>
    <col min="8" max="8" width="9.625" style="3" customWidth="1"/>
    <col min="9" max="9" width="7.625" style="3" customWidth="1"/>
    <col min="10" max="17" width="7.625" style="11" customWidth="1"/>
    <col min="18" max="25" width="4.625" style="3" customWidth="1"/>
    <col min="26" max="26" width="50.625" style="19" customWidth="1"/>
    <col min="27" max="27" width="7.625" style="19" customWidth="1"/>
    <col min="28" max="28" width="7.625" style="3" customWidth="1"/>
    <col min="29" max="16384" width="9.00390625" style="3" customWidth="1"/>
  </cols>
  <sheetData>
    <row r="1" spans="2:5" ht="12" customHeight="1">
      <c r="B1" s="194" t="s">
        <v>383</v>
      </c>
      <c r="C1" s="201" t="s">
        <v>384</v>
      </c>
      <c r="D1" s="202"/>
      <c r="E1" s="202"/>
    </row>
    <row r="2" ht="12" customHeight="1" thickBot="1">
      <c r="B2" s="19"/>
    </row>
    <row r="3" spans="2:17" ht="12" customHeight="1" thickBot="1">
      <c r="B3" s="183" t="s">
        <v>277</v>
      </c>
      <c r="C3" s="351"/>
      <c r="D3" s="352"/>
      <c r="E3" s="353"/>
      <c r="F3" s="354" t="s">
        <v>131</v>
      </c>
      <c r="G3" s="355"/>
      <c r="H3" s="351"/>
      <c r="I3" s="352"/>
      <c r="J3" s="353"/>
      <c r="K3" s="159" t="s">
        <v>306</v>
      </c>
      <c r="L3" s="160"/>
      <c r="M3" s="159" t="s">
        <v>303</v>
      </c>
      <c r="N3" s="160"/>
      <c r="O3" s="159" t="s">
        <v>304</v>
      </c>
      <c r="P3" s="160"/>
      <c r="Q3" s="158" t="s">
        <v>305</v>
      </c>
    </row>
    <row r="4" spans="12:17" ht="12" customHeight="1">
      <c r="L4" s="161"/>
      <c r="M4" s="161"/>
      <c r="N4" s="161"/>
      <c r="O4" s="161"/>
      <c r="P4" s="161"/>
      <c r="Q4" s="161"/>
    </row>
    <row r="5" spans="2:25" ht="12" customHeight="1">
      <c r="B5" s="340" t="s">
        <v>132</v>
      </c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2"/>
      <c r="R5" s="313" t="s">
        <v>133</v>
      </c>
      <c r="S5" s="314"/>
      <c r="T5" s="314"/>
      <c r="U5" s="314"/>
      <c r="V5" s="314"/>
      <c r="W5" s="314"/>
      <c r="X5" s="314"/>
      <c r="Y5" s="315"/>
    </row>
    <row r="6" spans="2:25" ht="15" customHeight="1">
      <c r="B6" s="262" t="s">
        <v>0</v>
      </c>
      <c r="C6" s="234" t="s">
        <v>1</v>
      </c>
      <c r="D6" s="277" t="s">
        <v>2</v>
      </c>
      <c r="E6" s="322" t="s">
        <v>382</v>
      </c>
      <c r="F6" s="267" t="s">
        <v>296</v>
      </c>
      <c r="G6" s="349" t="s">
        <v>3</v>
      </c>
      <c r="H6" s="350"/>
      <c r="I6" s="267" t="s">
        <v>4</v>
      </c>
      <c r="J6" s="265" t="s">
        <v>5</v>
      </c>
      <c r="K6" s="227" t="s">
        <v>134</v>
      </c>
      <c r="L6" s="228"/>
      <c r="M6" s="228"/>
      <c r="N6" s="228"/>
      <c r="O6" s="228"/>
      <c r="P6" s="228"/>
      <c r="Q6" s="228"/>
      <c r="R6" s="316"/>
      <c r="S6" s="317"/>
      <c r="T6" s="317"/>
      <c r="U6" s="317"/>
      <c r="V6" s="317"/>
      <c r="W6" s="317"/>
      <c r="X6" s="317"/>
      <c r="Y6" s="318"/>
    </row>
    <row r="7" spans="2:25" ht="15" customHeight="1">
      <c r="B7" s="263"/>
      <c r="C7" s="235"/>
      <c r="D7" s="278"/>
      <c r="E7" s="323"/>
      <c r="F7" s="268"/>
      <c r="G7" s="267" t="s">
        <v>6</v>
      </c>
      <c r="H7" s="267" t="s">
        <v>135</v>
      </c>
      <c r="I7" s="268"/>
      <c r="J7" s="280"/>
      <c r="K7" s="219" t="s">
        <v>7</v>
      </c>
      <c r="L7" s="229"/>
      <c r="M7" s="229"/>
      <c r="N7" s="229"/>
      <c r="O7" s="229"/>
      <c r="P7" s="229"/>
      <c r="Q7" s="220"/>
      <c r="R7" s="316"/>
      <c r="S7" s="317"/>
      <c r="T7" s="317"/>
      <c r="U7" s="317"/>
      <c r="V7" s="317"/>
      <c r="W7" s="317"/>
      <c r="X7" s="317"/>
      <c r="Y7" s="318"/>
    </row>
    <row r="8" spans="2:25" ht="15" customHeight="1">
      <c r="B8" s="263"/>
      <c r="C8" s="235"/>
      <c r="D8" s="278"/>
      <c r="E8" s="323"/>
      <c r="F8" s="268"/>
      <c r="G8" s="268"/>
      <c r="H8" s="268"/>
      <c r="I8" s="268"/>
      <c r="J8" s="280"/>
      <c r="K8" s="347" t="s">
        <v>8</v>
      </c>
      <c r="L8" s="347" t="s">
        <v>9</v>
      </c>
      <c r="M8" s="219" t="s">
        <v>136</v>
      </c>
      <c r="N8" s="229"/>
      <c r="O8" s="229"/>
      <c r="P8" s="229"/>
      <c r="Q8" s="220"/>
      <c r="R8" s="319"/>
      <c r="S8" s="320"/>
      <c r="T8" s="320"/>
      <c r="U8" s="320"/>
      <c r="V8" s="320"/>
      <c r="W8" s="320"/>
      <c r="X8" s="320"/>
      <c r="Y8" s="321"/>
    </row>
    <row r="9" spans="2:25" ht="24" customHeight="1">
      <c r="B9" s="264"/>
      <c r="C9" s="236"/>
      <c r="D9" s="279"/>
      <c r="E9" s="324"/>
      <c r="F9" s="269"/>
      <c r="G9" s="269"/>
      <c r="H9" s="269"/>
      <c r="I9" s="269"/>
      <c r="J9" s="266"/>
      <c r="K9" s="348"/>
      <c r="L9" s="348"/>
      <c r="M9" s="20" t="s">
        <v>276</v>
      </c>
      <c r="N9" s="20" t="s">
        <v>283</v>
      </c>
      <c r="O9" s="20" t="s">
        <v>284</v>
      </c>
      <c r="P9" s="20" t="s">
        <v>275</v>
      </c>
      <c r="Q9" s="112" t="s">
        <v>14</v>
      </c>
      <c r="R9" s="121" t="s">
        <v>137</v>
      </c>
      <c r="S9" s="121" t="s">
        <v>138</v>
      </c>
      <c r="T9" s="121" t="s">
        <v>139</v>
      </c>
      <c r="U9" s="121" t="s">
        <v>140</v>
      </c>
      <c r="V9" s="121" t="s">
        <v>141</v>
      </c>
      <c r="W9" s="121" t="s">
        <v>142</v>
      </c>
      <c r="X9" s="121" t="s">
        <v>143</v>
      </c>
      <c r="Y9" s="121" t="s">
        <v>144</v>
      </c>
    </row>
    <row r="10" spans="2:17" ht="12" customHeight="1">
      <c r="B10" s="21"/>
      <c r="G10" s="22"/>
      <c r="H10" s="22"/>
      <c r="L10" s="23"/>
      <c r="M10" s="23"/>
      <c r="N10" s="23"/>
      <c r="O10" s="23"/>
      <c r="P10" s="24"/>
      <c r="Q10" s="23"/>
    </row>
    <row r="11" spans="2:28" ht="12" customHeight="1">
      <c r="B11" s="246" t="s">
        <v>15</v>
      </c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8"/>
    </row>
    <row r="12" spans="2:28" ht="12" customHeight="1" thickBot="1">
      <c r="B12" s="200" t="s">
        <v>16</v>
      </c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9"/>
      <c r="Z12" s="151" t="s">
        <v>286</v>
      </c>
      <c r="AA12" s="166" t="s">
        <v>375</v>
      </c>
      <c r="AB12" s="152" t="s">
        <v>376</v>
      </c>
    </row>
    <row r="13" spans="2:28" ht="12" customHeight="1" thickBot="1">
      <c r="B13" s="6" t="s">
        <v>145</v>
      </c>
      <c r="C13" s="117">
        <v>2</v>
      </c>
      <c r="D13" s="45">
        <f aca="true" t="shared" si="0" ref="D13:D21">IF(E13="○",2,"")</f>
      </c>
      <c r="E13" s="18"/>
      <c r="F13" s="150"/>
      <c r="G13" s="47" t="s">
        <v>18</v>
      </c>
      <c r="H13" s="122"/>
      <c r="I13" s="122" t="s">
        <v>18</v>
      </c>
      <c r="J13" s="17">
        <f aca="true" t="shared" si="1" ref="J13:J21">IF(COUNT(K13:L13)=0,"",SUM(K13:L13))</f>
      </c>
      <c r="K13" s="17">
        <f aca="true" t="shared" si="2" ref="K13:K21">IF(E13="○",45,"")</f>
      </c>
      <c r="L13" s="25"/>
      <c r="M13" s="25"/>
      <c r="N13" s="25"/>
      <c r="O13" s="25"/>
      <c r="P13" s="25"/>
      <c r="Q13" s="17"/>
      <c r="R13" s="122"/>
      <c r="S13" s="122"/>
      <c r="T13" s="122"/>
      <c r="U13" s="122"/>
      <c r="V13" s="122"/>
      <c r="W13" s="122" t="s">
        <v>17</v>
      </c>
      <c r="X13" s="122"/>
      <c r="Y13" s="93"/>
      <c r="Z13" s="98"/>
      <c r="AA13" s="168">
        <f aca="true" t="shared" si="3" ref="AA13:AA59">IF(D13&lt;&gt;"",IF(F13=$C$362,$D$362,0)+IF(F13=$C$363,$D$363,0)+IF(F13=$C$364,$D$364,0)+IF(F13=$C$365,$D$365,0)+IF(F13=$C$366,$D$366,0),"")</f>
      </c>
      <c r="AB13" s="81">
        <f aca="true" t="shared" si="4" ref="AB13:AB59">IF(AA13&lt;&gt;"",D13*AA13,"")</f>
      </c>
    </row>
    <row r="14" spans="2:28" ht="12" customHeight="1" thickBot="1">
      <c r="B14" s="6" t="s">
        <v>146</v>
      </c>
      <c r="C14" s="117">
        <v>2</v>
      </c>
      <c r="D14" s="45">
        <f t="shared" si="0"/>
      </c>
      <c r="E14" s="18"/>
      <c r="F14" s="150"/>
      <c r="G14" s="47" t="s">
        <v>18</v>
      </c>
      <c r="H14" s="122"/>
      <c r="I14" s="122" t="s">
        <v>18</v>
      </c>
      <c r="J14" s="17">
        <f t="shared" si="1"/>
      </c>
      <c r="K14" s="17">
        <f t="shared" si="2"/>
      </c>
      <c r="L14" s="25"/>
      <c r="M14" s="25"/>
      <c r="N14" s="25"/>
      <c r="O14" s="25"/>
      <c r="P14" s="25"/>
      <c r="Q14" s="17"/>
      <c r="R14" s="122"/>
      <c r="S14" s="122"/>
      <c r="T14" s="122"/>
      <c r="U14" s="122"/>
      <c r="V14" s="122"/>
      <c r="W14" s="122" t="s">
        <v>17</v>
      </c>
      <c r="X14" s="122"/>
      <c r="Y14" s="93"/>
      <c r="Z14" s="98"/>
      <c r="AA14" s="168">
        <f t="shared" si="3"/>
      </c>
      <c r="AB14" s="81">
        <f t="shared" si="4"/>
      </c>
    </row>
    <row r="15" spans="2:28" ht="12" customHeight="1" thickBot="1">
      <c r="B15" s="6" t="s">
        <v>147</v>
      </c>
      <c r="C15" s="117">
        <v>2</v>
      </c>
      <c r="D15" s="45">
        <f t="shared" si="0"/>
      </c>
      <c r="E15" s="18"/>
      <c r="F15" s="150"/>
      <c r="G15" s="47" t="s">
        <v>18</v>
      </c>
      <c r="H15" s="122"/>
      <c r="I15" s="122" t="s">
        <v>18</v>
      </c>
      <c r="J15" s="17">
        <f t="shared" si="1"/>
      </c>
      <c r="K15" s="17">
        <f t="shared" si="2"/>
      </c>
      <c r="L15" s="25"/>
      <c r="M15" s="25"/>
      <c r="N15" s="25"/>
      <c r="O15" s="25"/>
      <c r="P15" s="25"/>
      <c r="Q15" s="17"/>
      <c r="R15" s="122"/>
      <c r="S15" s="122"/>
      <c r="T15" s="122"/>
      <c r="U15" s="122"/>
      <c r="V15" s="122"/>
      <c r="W15" s="122" t="s">
        <v>17</v>
      </c>
      <c r="X15" s="122"/>
      <c r="Y15" s="93"/>
      <c r="Z15" s="98"/>
      <c r="AA15" s="168">
        <f t="shared" si="3"/>
      </c>
      <c r="AB15" s="81">
        <f t="shared" si="4"/>
      </c>
    </row>
    <row r="16" spans="2:28" ht="12" customHeight="1" thickBot="1">
      <c r="B16" s="6" t="s">
        <v>148</v>
      </c>
      <c r="C16" s="117">
        <v>2</v>
      </c>
      <c r="D16" s="45">
        <f t="shared" si="0"/>
      </c>
      <c r="E16" s="18"/>
      <c r="F16" s="150"/>
      <c r="G16" s="47" t="s">
        <v>18</v>
      </c>
      <c r="H16" s="122"/>
      <c r="I16" s="122" t="s">
        <v>18</v>
      </c>
      <c r="J16" s="17">
        <f t="shared" si="1"/>
      </c>
      <c r="K16" s="17">
        <f t="shared" si="2"/>
      </c>
      <c r="L16" s="25"/>
      <c r="M16" s="25"/>
      <c r="N16" s="25"/>
      <c r="O16" s="25"/>
      <c r="P16" s="25"/>
      <c r="Q16" s="17"/>
      <c r="R16" s="122"/>
      <c r="S16" s="122"/>
      <c r="T16" s="122"/>
      <c r="U16" s="122"/>
      <c r="V16" s="122"/>
      <c r="W16" s="122" t="s">
        <v>17</v>
      </c>
      <c r="X16" s="122"/>
      <c r="Y16" s="93"/>
      <c r="Z16" s="98"/>
      <c r="AA16" s="168">
        <f t="shared" si="3"/>
      </c>
      <c r="AB16" s="81">
        <f t="shared" si="4"/>
      </c>
    </row>
    <row r="17" spans="2:28" ht="12" customHeight="1" thickBot="1">
      <c r="B17" s="6" t="s">
        <v>149</v>
      </c>
      <c r="C17" s="117">
        <v>2</v>
      </c>
      <c r="D17" s="45">
        <f t="shared" si="0"/>
      </c>
      <c r="E17" s="18"/>
      <c r="F17" s="150"/>
      <c r="G17" s="47" t="s">
        <v>18</v>
      </c>
      <c r="H17" s="122"/>
      <c r="I17" s="122" t="s">
        <v>18</v>
      </c>
      <c r="J17" s="17">
        <f t="shared" si="1"/>
      </c>
      <c r="K17" s="17">
        <f t="shared" si="2"/>
      </c>
      <c r="L17" s="25"/>
      <c r="M17" s="25"/>
      <c r="N17" s="25"/>
      <c r="O17" s="25"/>
      <c r="P17" s="25"/>
      <c r="Q17" s="17"/>
      <c r="R17" s="122"/>
      <c r="S17" s="122"/>
      <c r="T17" s="122"/>
      <c r="U17" s="122"/>
      <c r="V17" s="122"/>
      <c r="W17" s="122" t="s">
        <v>17</v>
      </c>
      <c r="X17" s="122"/>
      <c r="Y17" s="93"/>
      <c r="Z17" s="98"/>
      <c r="AA17" s="168">
        <f t="shared" si="3"/>
      </c>
      <c r="AB17" s="81">
        <f t="shared" si="4"/>
      </c>
    </row>
    <row r="18" spans="2:28" ht="12" customHeight="1" thickBot="1">
      <c r="B18" s="6" t="s">
        <v>150</v>
      </c>
      <c r="C18" s="117">
        <v>2</v>
      </c>
      <c r="D18" s="45">
        <f t="shared" si="0"/>
      </c>
      <c r="E18" s="18"/>
      <c r="F18" s="150"/>
      <c r="G18" s="47" t="s">
        <v>18</v>
      </c>
      <c r="H18" s="122"/>
      <c r="I18" s="122" t="s">
        <v>18</v>
      </c>
      <c r="J18" s="17">
        <f t="shared" si="1"/>
      </c>
      <c r="K18" s="17">
        <f t="shared" si="2"/>
      </c>
      <c r="L18" s="25"/>
      <c r="M18" s="25"/>
      <c r="N18" s="25"/>
      <c r="O18" s="25"/>
      <c r="P18" s="25"/>
      <c r="Q18" s="17"/>
      <c r="R18" s="122"/>
      <c r="S18" s="122"/>
      <c r="T18" s="122"/>
      <c r="U18" s="122"/>
      <c r="V18" s="122"/>
      <c r="W18" s="122" t="s">
        <v>17</v>
      </c>
      <c r="X18" s="122"/>
      <c r="Y18" s="93"/>
      <c r="Z18" s="98"/>
      <c r="AA18" s="168">
        <f t="shared" si="3"/>
      </c>
      <c r="AB18" s="81">
        <f t="shared" si="4"/>
      </c>
    </row>
    <row r="19" spans="2:28" ht="12" customHeight="1" thickBot="1">
      <c r="B19" s="6" t="s">
        <v>151</v>
      </c>
      <c r="C19" s="117">
        <v>2</v>
      </c>
      <c r="D19" s="45">
        <f t="shared" si="0"/>
      </c>
      <c r="E19" s="18"/>
      <c r="F19" s="150"/>
      <c r="G19" s="47" t="s">
        <v>18</v>
      </c>
      <c r="H19" s="122"/>
      <c r="I19" s="122" t="s">
        <v>18</v>
      </c>
      <c r="J19" s="17">
        <f t="shared" si="1"/>
      </c>
      <c r="K19" s="17">
        <f t="shared" si="2"/>
      </c>
      <c r="L19" s="25"/>
      <c r="M19" s="25"/>
      <c r="N19" s="25"/>
      <c r="O19" s="25"/>
      <c r="P19" s="25"/>
      <c r="Q19" s="17"/>
      <c r="R19" s="122"/>
      <c r="S19" s="122"/>
      <c r="T19" s="122"/>
      <c r="U19" s="122"/>
      <c r="V19" s="122"/>
      <c r="W19" s="122" t="s">
        <v>17</v>
      </c>
      <c r="X19" s="122"/>
      <c r="Y19" s="93"/>
      <c r="Z19" s="98"/>
      <c r="AA19" s="168">
        <f t="shared" si="3"/>
      </c>
      <c r="AB19" s="81">
        <f t="shared" si="4"/>
      </c>
    </row>
    <row r="20" spans="2:28" ht="12" customHeight="1" thickBot="1">
      <c r="B20" s="6" t="s">
        <v>152</v>
      </c>
      <c r="C20" s="117">
        <v>2</v>
      </c>
      <c r="D20" s="45">
        <f t="shared" si="0"/>
      </c>
      <c r="E20" s="18"/>
      <c r="F20" s="150"/>
      <c r="G20" s="47" t="s">
        <v>18</v>
      </c>
      <c r="H20" s="122"/>
      <c r="I20" s="122" t="s">
        <v>18</v>
      </c>
      <c r="J20" s="17">
        <f t="shared" si="1"/>
      </c>
      <c r="K20" s="17">
        <f t="shared" si="2"/>
      </c>
      <c r="L20" s="25"/>
      <c r="M20" s="25"/>
      <c r="N20" s="25"/>
      <c r="O20" s="25"/>
      <c r="P20" s="25"/>
      <c r="Q20" s="17"/>
      <c r="R20" s="122"/>
      <c r="S20" s="122"/>
      <c r="T20" s="122"/>
      <c r="U20" s="122"/>
      <c r="V20" s="122"/>
      <c r="W20" s="122" t="s">
        <v>17</v>
      </c>
      <c r="X20" s="122"/>
      <c r="Y20" s="93"/>
      <c r="Z20" s="98"/>
      <c r="AA20" s="168">
        <f t="shared" si="3"/>
      </c>
      <c r="AB20" s="81">
        <f t="shared" si="4"/>
      </c>
    </row>
    <row r="21" spans="2:28" ht="12" customHeight="1" thickBot="1">
      <c r="B21" s="6" t="s">
        <v>153</v>
      </c>
      <c r="C21" s="117">
        <v>2</v>
      </c>
      <c r="D21" s="45">
        <f t="shared" si="0"/>
      </c>
      <c r="E21" s="18"/>
      <c r="F21" s="150"/>
      <c r="G21" s="47" t="s">
        <v>18</v>
      </c>
      <c r="H21" s="122"/>
      <c r="I21" s="122" t="s">
        <v>18</v>
      </c>
      <c r="J21" s="17">
        <f t="shared" si="1"/>
      </c>
      <c r="K21" s="17">
        <f t="shared" si="2"/>
      </c>
      <c r="L21" s="25"/>
      <c r="M21" s="25"/>
      <c r="N21" s="25"/>
      <c r="O21" s="25"/>
      <c r="P21" s="25"/>
      <c r="Q21" s="17"/>
      <c r="R21" s="122"/>
      <c r="S21" s="122"/>
      <c r="T21" s="122"/>
      <c r="U21" s="122"/>
      <c r="V21" s="122"/>
      <c r="W21" s="122" t="s">
        <v>17</v>
      </c>
      <c r="X21" s="122"/>
      <c r="Y21" s="93"/>
      <c r="Z21" s="98"/>
      <c r="AA21" s="168">
        <f t="shared" si="3"/>
      </c>
      <c r="AB21" s="81">
        <f t="shared" si="4"/>
      </c>
    </row>
    <row r="22" spans="2:28" ht="12" customHeight="1" thickBot="1">
      <c r="B22" s="6" t="s">
        <v>311</v>
      </c>
      <c r="C22" s="117">
        <v>2</v>
      </c>
      <c r="D22" s="45">
        <f>IF(E22="○",2,"")</f>
      </c>
      <c r="E22" s="18"/>
      <c r="F22" s="150"/>
      <c r="G22" s="47" t="s">
        <v>18</v>
      </c>
      <c r="H22" s="122"/>
      <c r="I22" s="122" t="s">
        <v>18</v>
      </c>
      <c r="J22" s="17">
        <f>IF(COUNT(K22:L22)=0,"",SUM(K22:L22))</f>
      </c>
      <c r="K22" s="17">
        <f>IF(E22="○",45,"")</f>
      </c>
      <c r="L22" s="25"/>
      <c r="M22" s="25"/>
      <c r="N22" s="25"/>
      <c r="O22" s="25"/>
      <c r="P22" s="25"/>
      <c r="Q22" s="17"/>
      <c r="R22" s="122"/>
      <c r="S22" s="122"/>
      <c r="T22" s="122"/>
      <c r="U22" s="122"/>
      <c r="V22" s="122"/>
      <c r="W22" s="122" t="s">
        <v>17</v>
      </c>
      <c r="X22" s="122"/>
      <c r="Y22" s="93"/>
      <c r="Z22" s="98"/>
      <c r="AA22" s="168">
        <f t="shared" si="3"/>
      </c>
      <c r="AB22" s="81">
        <f t="shared" si="4"/>
      </c>
    </row>
    <row r="23" spans="2:28" ht="12" customHeight="1" thickBot="1">
      <c r="B23" s="6" t="s">
        <v>154</v>
      </c>
      <c r="C23" s="117">
        <v>1</v>
      </c>
      <c r="D23" s="45">
        <f aca="true" t="shared" si="5" ref="D23:D59">IF(E23="○",1,"")</f>
      </c>
      <c r="E23" s="18"/>
      <c r="F23" s="150"/>
      <c r="G23" s="47" t="s">
        <v>18</v>
      </c>
      <c r="H23" s="122"/>
      <c r="I23" s="122" t="s">
        <v>18</v>
      </c>
      <c r="J23" s="17">
        <f aca="true" t="shared" si="6" ref="J23:J59">IF(COUNT(K23:L23)=0,"",SUM(K23:L23))</f>
      </c>
      <c r="K23" s="17">
        <f aca="true" t="shared" si="7" ref="K23:K59">IF(E23="○",22.5,"")</f>
      </c>
      <c r="L23" s="25"/>
      <c r="M23" s="17"/>
      <c r="N23" s="17"/>
      <c r="O23" s="17"/>
      <c r="P23" s="17"/>
      <c r="Q23" s="17"/>
      <c r="R23" s="122"/>
      <c r="S23" s="122"/>
      <c r="T23" s="122"/>
      <c r="U23" s="122"/>
      <c r="V23" s="122"/>
      <c r="W23" s="122" t="s">
        <v>17</v>
      </c>
      <c r="X23" s="122"/>
      <c r="Y23" s="93"/>
      <c r="Z23" s="98"/>
      <c r="AA23" s="168">
        <f t="shared" si="3"/>
      </c>
      <c r="AB23" s="81">
        <f t="shared" si="4"/>
      </c>
    </row>
    <row r="24" spans="2:28" ht="12" customHeight="1" thickBot="1">
      <c r="B24" s="6" t="s">
        <v>155</v>
      </c>
      <c r="C24" s="117">
        <v>1</v>
      </c>
      <c r="D24" s="45">
        <f t="shared" si="5"/>
      </c>
      <c r="E24" s="18"/>
      <c r="F24" s="150"/>
      <c r="G24" s="47" t="s">
        <v>18</v>
      </c>
      <c r="H24" s="122"/>
      <c r="I24" s="122" t="s">
        <v>18</v>
      </c>
      <c r="J24" s="17">
        <f t="shared" si="6"/>
      </c>
      <c r="K24" s="17">
        <f t="shared" si="7"/>
      </c>
      <c r="L24" s="25"/>
      <c r="M24" s="17"/>
      <c r="N24" s="17"/>
      <c r="O24" s="17"/>
      <c r="P24" s="17"/>
      <c r="Q24" s="17"/>
      <c r="R24" s="122"/>
      <c r="S24" s="122"/>
      <c r="T24" s="122"/>
      <c r="U24" s="122"/>
      <c r="V24" s="122"/>
      <c r="W24" s="122" t="s">
        <v>17</v>
      </c>
      <c r="X24" s="122"/>
      <c r="Y24" s="93"/>
      <c r="Z24" s="98"/>
      <c r="AA24" s="168">
        <f t="shared" si="3"/>
      </c>
      <c r="AB24" s="81">
        <f t="shared" si="4"/>
      </c>
    </row>
    <row r="25" spans="2:28" ht="12" customHeight="1" thickBot="1">
      <c r="B25" s="6" t="s">
        <v>155</v>
      </c>
      <c r="C25" s="117">
        <v>1</v>
      </c>
      <c r="D25" s="45">
        <f t="shared" si="5"/>
      </c>
      <c r="E25" s="18"/>
      <c r="F25" s="150"/>
      <c r="G25" s="47" t="s">
        <v>18</v>
      </c>
      <c r="H25" s="122"/>
      <c r="I25" s="122" t="s">
        <v>18</v>
      </c>
      <c r="J25" s="17">
        <f t="shared" si="6"/>
      </c>
      <c r="K25" s="17">
        <f t="shared" si="7"/>
      </c>
      <c r="L25" s="25"/>
      <c r="M25" s="17"/>
      <c r="N25" s="17"/>
      <c r="O25" s="17"/>
      <c r="P25" s="17"/>
      <c r="Q25" s="17"/>
      <c r="R25" s="122"/>
      <c r="S25" s="122"/>
      <c r="T25" s="122"/>
      <c r="U25" s="122"/>
      <c r="V25" s="122"/>
      <c r="W25" s="122" t="s">
        <v>17</v>
      </c>
      <c r="X25" s="122"/>
      <c r="Y25" s="93"/>
      <c r="Z25" s="98"/>
      <c r="AA25" s="168">
        <f t="shared" si="3"/>
      </c>
      <c r="AB25" s="81">
        <f t="shared" si="4"/>
      </c>
    </row>
    <row r="26" spans="2:28" ht="12" customHeight="1" thickBot="1">
      <c r="B26" s="6" t="s">
        <v>156</v>
      </c>
      <c r="C26" s="117">
        <v>1</v>
      </c>
      <c r="D26" s="45">
        <f t="shared" si="5"/>
      </c>
      <c r="E26" s="18"/>
      <c r="F26" s="150"/>
      <c r="G26" s="47" t="s">
        <v>18</v>
      </c>
      <c r="H26" s="122"/>
      <c r="I26" s="122" t="s">
        <v>18</v>
      </c>
      <c r="J26" s="17">
        <f t="shared" si="6"/>
      </c>
      <c r="K26" s="17">
        <f t="shared" si="7"/>
      </c>
      <c r="L26" s="25"/>
      <c r="M26" s="17"/>
      <c r="N26" s="17"/>
      <c r="O26" s="17"/>
      <c r="P26" s="17"/>
      <c r="Q26" s="17"/>
      <c r="R26" s="122"/>
      <c r="S26" s="122"/>
      <c r="T26" s="122"/>
      <c r="U26" s="122"/>
      <c r="V26" s="122"/>
      <c r="W26" s="122" t="s">
        <v>17</v>
      </c>
      <c r="X26" s="122"/>
      <c r="Y26" s="93"/>
      <c r="Z26" s="98"/>
      <c r="AA26" s="168">
        <f t="shared" si="3"/>
      </c>
      <c r="AB26" s="81">
        <f t="shared" si="4"/>
      </c>
    </row>
    <row r="27" spans="2:28" ht="12" customHeight="1" thickBot="1">
      <c r="B27" s="6" t="s">
        <v>156</v>
      </c>
      <c r="C27" s="117">
        <v>1</v>
      </c>
      <c r="D27" s="45">
        <f t="shared" si="5"/>
      </c>
      <c r="E27" s="18"/>
      <c r="F27" s="150"/>
      <c r="G27" s="47" t="s">
        <v>18</v>
      </c>
      <c r="H27" s="122"/>
      <c r="I27" s="122" t="s">
        <v>18</v>
      </c>
      <c r="J27" s="17">
        <f t="shared" si="6"/>
      </c>
      <c r="K27" s="17">
        <f t="shared" si="7"/>
      </c>
      <c r="L27" s="25"/>
      <c r="M27" s="17"/>
      <c r="N27" s="17"/>
      <c r="O27" s="17"/>
      <c r="P27" s="17"/>
      <c r="Q27" s="17"/>
      <c r="R27" s="122"/>
      <c r="S27" s="122"/>
      <c r="T27" s="122"/>
      <c r="U27" s="122"/>
      <c r="V27" s="122"/>
      <c r="W27" s="122" t="s">
        <v>17</v>
      </c>
      <c r="X27" s="122"/>
      <c r="Y27" s="93"/>
      <c r="Z27" s="98"/>
      <c r="AA27" s="168">
        <f t="shared" si="3"/>
      </c>
      <c r="AB27" s="81">
        <f t="shared" si="4"/>
      </c>
    </row>
    <row r="28" spans="2:28" ht="12" customHeight="1" thickBot="1">
      <c r="B28" s="6" t="s">
        <v>157</v>
      </c>
      <c r="C28" s="117">
        <v>1</v>
      </c>
      <c r="D28" s="45">
        <f t="shared" si="5"/>
      </c>
      <c r="E28" s="18"/>
      <c r="F28" s="150"/>
      <c r="G28" s="47" t="s">
        <v>18</v>
      </c>
      <c r="H28" s="122"/>
      <c r="I28" s="122" t="s">
        <v>18</v>
      </c>
      <c r="J28" s="17">
        <f t="shared" si="6"/>
      </c>
      <c r="K28" s="17">
        <f t="shared" si="7"/>
      </c>
      <c r="L28" s="25"/>
      <c r="M28" s="17"/>
      <c r="N28" s="17"/>
      <c r="O28" s="17"/>
      <c r="P28" s="17"/>
      <c r="Q28" s="17"/>
      <c r="R28" s="122"/>
      <c r="S28" s="122"/>
      <c r="T28" s="122"/>
      <c r="U28" s="122"/>
      <c r="V28" s="122"/>
      <c r="W28" s="122" t="s">
        <v>17</v>
      </c>
      <c r="X28" s="122"/>
      <c r="Y28" s="93"/>
      <c r="Z28" s="98"/>
      <c r="AA28" s="168">
        <f t="shared" si="3"/>
      </c>
      <c r="AB28" s="81">
        <f t="shared" si="4"/>
      </c>
    </row>
    <row r="29" spans="2:28" ht="12" customHeight="1" thickBot="1">
      <c r="B29" s="6" t="s">
        <v>157</v>
      </c>
      <c r="C29" s="117">
        <v>1</v>
      </c>
      <c r="D29" s="45">
        <f t="shared" si="5"/>
      </c>
      <c r="E29" s="18"/>
      <c r="F29" s="150"/>
      <c r="G29" s="47" t="s">
        <v>18</v>
      </c>
      <c r="H29" s="122"/>
      <c r="I29" s="122" t="s">
        <v>18</v>
      </c>
      <c r="J29" s="17">
        <f t="shared" si="6"/>
      </c>
      <c r="K29" s="17">
        <f t="shared" si="7"/>
      </c>
      <c r="L29" s="25"/>
      <c r="M29" s="17"/>
      <c r="N29" s="17"/>
      <c r="O29" s="17"/>
      <c r="P29" s="17"/>
      <c r="Q29" s="17"/>
      <c r="R29" s="122"/>
      <c r="S29" s="122"/>
      <c r="T29" s="122"/>
      <c r="U29" s="122"/>
      <c r="V29" s="122"/>
      <c r="W29" s="122" t="s">
        <v>17</v>
      </c>
      <c r="X29" s="122"/>
      <c r="Y29" s="93"/>
      <c r="Z29" s="98"/>
      <c r="AA29" s="168">
        <f t="shared" si="3"/>
      </c>
      <c r="AB29" s="81">
        <f t="shared" si="4"/>
      </c>
    </row>
    <row r="30" spans="2:28" ht="12" customHeight="1" thickBot="1">
      <c r="B30" s="6" t="s">
        <v>158</v>
      </c>
      <c r="C30" s="117">
        <v>1</v>
      </c>
      <c r="D30" s="45">
        <f t="shared" si="5"/>
      </c>
      <c r="E30" s="18"/>
      <c r="F30" s="150"/>
      <c r="G30" s="47" t="s">
        <v>18</v>
      </c>
      <c r="H30" s="122"/>
      <c r="I30" s="122" t="s">
        <v>18</v>
      </c>
      <c r="J30" s="17">
        <f t="shared" si="6"/>
      </c>
      <c r="K30" s="17">
        <f t="shared" si="7"/>
      </c>
      <c r="L30" s="25"/>
      <c r="M30" s="17"/>
      <c r="N30" s="17"/>
      <c r="O30" s="17"/>
      <c r="P30" s="17"/>
      <c r="Q30" s="17"/>
      <c r="R30" s="122"/>
      <c r="S30" s="122"/>
      <c r="T30" s="122"/>
      <c r="U30" s="122"/>
      <c r="V30" s="122"/>
      <c r="W30" s="122" t="s">
        <v>17</v>
      </c>
      <c r="X30" s="122"/>
      <c r="Y30" s="93"/>
      <c r="Z30" s="98"/>
      <c r="AA30" s="168">
        <f t="shared" si="3"/>
      </c>
      <c r="AB30" s="81">
        <f t="shared" si="4"/>
      </c>
    </row>
    <row r="31" spans="2:28" ht="12" customHeight="1" thickBot="1">
      <c r="B31" s="6" t="s">
        <v>158</v>
      </c>
      <c r="C31" s="117">
        <v>1</v>
      </c>
      <c r="D31" s="45">
        <f t="shared" si="5"/>
      </c>
      <c r="E31" s="18"/>
      <c r="F31" s="150"/>
      <c r="G31" s="47" t="s">
        <v>18</v>
      </c>
      <c r="H31" s="122"/>
      <c r="I31" s="122" t="s">
        <v>18</v>
      </c>
      <c r="J31" s="17">
        <f t="shared" si="6"/>
      </c>
      <c r="K31" s="17">
        <f t="shared" si="7"/>
      </c>
      <c r="L31" s="25"/>
      <c r="M31" s="17"/>
      <c r="N31" s="17"/>
      <c r="O31" s="17"/>
      <c r="P31" s="17"/>
      <c r="Q31" s="17"/>
      <c r="R31" s="122"/>
      <c r="S31" s="122"/>
      <c r="T31" s="122"/>
      <c r="U31" s="122"/>
      <c r="V31" s="122"/>
      <c r="W31" s="122" t="s">
        <v>17</v>
      </c>
      <c r="X31" s="122"/>
      <c r="Y31" s="93"/>
      <c r="Z31" s="98"/>
      <c r="AA31" s="168">
        <f t="shared" si="3"/>
      </c>
      <c r="AB31" s="81">
        <f t="shared" si="4"/>
      </c>
    </row>
    <row r="32" spans="2:28" ht="12" customHeight="1" thickBot="1">
      <c r="B32" s="6" t="s">
        <v>159</v>
      </c>
      <c r="C32" s="117">
        <v>1</v>
      </c>
      <c r="D32" s="45">
        <f t="shared" si="5"/>
      </c>
      <c r="E32" s="18"/>
      <c r="F32" s="150"/>
      <c r="G32" s="47" t="s">
        <v>18</v>
      </c>
      <c r="H32" s="122"/>
      <c r="I32" s="122" t="s">
        <v>18</v>
      </c>
      <c r="J32" s="17">
        <f t="shared" si="6"/>
      </c>
      <c r="K32" s="17">
        <f t="shared" si="7"/>
      </c>
      <c r="L32" s="25"/>
      <c r="M32" s="17"/>
      <c r="N32" s="17"/>
      <c r="O32" s="17"/>
      <c r="P32" s="17"/>
      <c r="Q32" s="17"/>
      <c r="R32" s="122"/>
      <c r="S32" s="122"/>
      <c r="T32" s="122"/>
      <c r="U32" s="122"/>
      <c r="V32" s="122"/>
      <c r="W32" s="122" t="s">
        <v>17</v>
      </c>
      <c r="X32" s="122"/>
      <c r="Y32" s="93"/>
      <c r="Z32" s="98"/>
      <c r="AA32" s="168">
        <f t="shared" si="3"/>
      </c>
      <c r="AB32" s="81">
        <f t="shared" si="4"/>
      </c>
    </row>
    <row r="33" spans="2:28" ht="12" customHeight="1" thickBot="1">
      <c r="B33" s="6" t="s">
        <v>159</v>
      </c>
      <c r="C33" s="117">
        <v>1</v>
      </c>
      <c r="D33" s="45">
        <f t="shared" si="5"/>
      </c>
      <c r="E33" s="18"/>
      <c r="F33" s="150"/>
      <c r="G33" s="47" t="s">
        <v>18</v>
      </c>
      <c r="H33" s="122"/>
      <c r="I33" s="122" t="s">
        <v>18</v>
      </c>
      <c r="J33" s="17">
        <f t="shared" si="6"/>
      </c>
      <c r="K33" s="17">
        <f t="shared" si="7"/>
      </c>
      <c r="L33" s="25"/>
      <c r="M33" s="17"/>
      <c r="N33" s="17"/>
      <c r="O33" s="17"/>
      <c r="P33" s="17"/>
      <c r="Q33" s="17"/>
      <c r="R33" s="122"/>
      <c r="S33" s="122"/>
      <c r="T33" s="122"/>
      <c r="U33" s="122"/>
      <c r="V33" s="122"/>
      <c r="W33" s="122" t="s">
        <v>17</v>
      </c>
      <c r="X33" s="122"/>
      <c r="Y33" s="93"/>
      <c r="Z33" s="98"/>
      <c r="AA33" s="168">
        <f t="shared" si="3"/>
      </c>
      <c r="AB33" s="81">
        <f t="shared" si="4"/>
      </c>
    </row>
    <row r="34" spans="2:28" ht="12" customHeight="1" thickBot="1">
      <c r="B34" s="6" t="s">
        <v>160</v>
      </c>
      <c r="C34" s="117">
        <v>1</v>
      </c>
      <c r="D34" s="45">
        <f t="shared" si="5"/>
      </c>
      <c r="E34" s="18"/>
      <c r="F34" s="150"/>
      <c r="G34" s="47" t="s">
        <v>18</v>
      </c>
      <c r="H34" s="122"/>
      <c r="I34" s="122" t="s">
        <v>18</v>
      </c>
      <c r="J34" s="17">
        <f t="shared" si="6"/>
      </c>
      <c r="K34" s="17">
        <f t="shared" si="7"/>
      </c>
      <c r="L34" s="25"/>
      <c r="M34" s="17"/>
      <c r="N34" s="17"/>
      <c r="O34" s="17"/>
      <c r="P34" s="17"/>
      <c r="Q34" s="17"/>
      <c r="R34" s="122"/>
      <c r="S34" s="122"/>
      <c r="T34" s="122"/>
      <c r="U34" s="122"/>
      <c r="V34" s="122"/>
      <c r="W34" s="122" t="s">
        <v>17</v>
      </c>
      <c r="X34" s="122"/>
      <c r="Y34" s="93"/>
      <c r="Z34" s="98"/>
      <c r="AA34" s="168">
        <f t="shared" si="3"/>
      </c>
      <c r="AB34" s="81">
        <f t="shared" si="4"/>
      </c>
    </row>
    <row r="35" spans="2:28" ht="12" customHeight="1" thickBot="1">
      <c r="B35" s="6" t="s">
        <v>160</v>
      </c>
      <c r="C35" s="117">
        <v>1</v>
      </c>
      <c r="D35" s="45">
        <f t="shared" si="5"/>
      </c>
      <c r="E35" s="18"/>
      <c r="F35" s="150"/>
      <c r="G35" s="47" t="s">
        <v>18</v>
      </c>
      <c r="H35" s="122"/>
      <c r="I35" s="122" t="s">
        <v>18</v>
      </c>
      <c r="J35" s="17">
        <f t="shared" si="6"/>
      </c>
      <c r="K35" s="17">
        <f t="shared" si="7"/>
      </c>
      <c r="L35" s="25"/>
      <c r="M35" s="17"/>
      <c r="N35" s="17"/>
      <c r="O35" s="17"/>
      <c r="P35" s="17"/>
      <c r="Q35" s="17"/>
      <c r="R35" s="122"/>
      <c r="S35" s="122"/>
      <c r="T35" s="122"/>
      <c r="U35" s="122"/>
      <c r="V35" s="122"/>
      <c r="W35" s="122" t="s">
        <v>17</v>
      </c>
      <c r="X35" s="122"/>
      <c r="Y35" s="93"/>
      <c r="Z35" s="98"/>
      <c r="AA35" s="168">
        <f t="shared" si="3"/>
      </c>
      <c r="AB35" s="81">
        <f t="shared" si="4"/>
      </c>
    </row>
    <row r="36" spans="2:28" ht="12" customHeight="1" thickBot="1">
      <c r="B36" s="6" t="s">
        <v>161</v>
      </c>
      <c r="C36" s="117">
        <v>1</v>
      </c>
      <c r="D36" s="45">
        <f t="shared" si="5"/>
      </c>
      <c r="E36" s="18"/>
      <c r="F36" s="150"/>
      <c r="G36" s="47" t="s">
        <v>18</v>
      </c>
      <c r="H36" s="122"/>
      <c r="I36" s="122" t="s">
        <v>18</v>
      </c>
      <c r="J36" s="17">
        <f t="shared" si="6"/>
      </c>
      <c r="K36" s="17">
        <f t="shared" si="7"/>
      </c>
      <c r="L36" s="25"/>
      <c r="M36" s="17"/>
      <c r="N36" s="17"/>
      <c r="O36" s="17"/>
      <c r="P36" s="17"/>
      <c r="Q36" s="17"/>
      <c r="R36" s="122"/>
      <c r="S36" s="122"/>
      <c r="T36" s="122"/>
      <c r="U36" s="122"/>
      <c r="V36" s="122"/>
      <c r="W36" s="122" t="s">
        <v>17</v>
      </c>
      <c r="X36" s="122"/>
      <c r="Y36" s="93"/>
      <c r="Z36" s="98"/>
      <c r="AA36" s="168">
        <f t="shared" si="3"/>
      </c>
      <c r="AB36" s="81">
        <f t="shared" si="4"/>
      </c>
    </row>
    <row r="37" spans="2:28" ht="12" customHeight="1" thickBot="1">
      <c r="B37" s="6" t="s">
        <v>161</v>
      </c>
      <c r="C37" s="117">
        <v>1</v>
      </c>
      <c r="D37" s="45">
        <f t="shared" si="5"/>
      </c>
      <c r="E37" s="18"/>
      <c r="F37" s="150"/>
      <c r="G37" s="47" t="s">
        <v>18</v>
      </c>
      <c r="H37" s="122"/>
      <c r="I37" s="122" t="s">
        <v>18</v>
      </c>
      <c r="J37" s="17">
        <f t="shared" si="6"/>
      </c>
      <c r="K37" s="17">
        <f t="shared" si="7"/>
      </c>
      <c r="L37" s="25"/>
      <c r="M37" s="17"/>
      <c r="N37" s="17"/>
      <c r="O37" s="17"/>
      <c r="P37" s="17"/>
      <c r="Q37" s="17"/>
      <c r="R37" s="122"/>
      <c r="S37" s="122"/>
      <c r="T37" s="122"/>
      <c r="U37" s="122"/>
      <c r="V37" s="122"/>
      <c r="W37" s="122" t="s">
        <v>17</v>
      </c>
      <c r="X37" s="122"/>
      <c r="Y37" s="93"/>
      <c r="Z37" s="98"/>
      <c r="AA37" s="168">
        <f t="shared" si="3"/>
      </c>
      <c r="AB37" s="81">
        <f t="shared" si="4"/>
      </c>
    </row>
    <row r="38" spans="2:28" ht="12" customHeight="1" thickBot="1">
      <c r="B38" s="6" t="s">
        <v>162</v>
      </c>
      <c r="C38" s="117">
        <v>1</v>
      </c>
      <c r="D38" s="45">
        <f t="shared" si="5"/>
      </c>
      <c r="E38" s="18"/>
      <c r="F38" s="150"/>
      <c r="G38" s="47" t="s">
        <v>18</v>
      </c>
      <c r="H38" s="122"/>
      <c r="I38" s="122" t="s">
        <v>18</v>
      </c>
      <c r="J38" s="17">
        <f t="shared" si="6"/>
      </c>
      <c r="K38" s="17">
        <f t="shared" si="7"/>
      </c>
      <c r="L38" s="25"/>
      <c r="M38" s="17"/>
      <c r="N38" s="17"/>
      <c r="O38" s="17"/>
      <c r="P38" s="17"/>
      <c r="Q38" s="17"/>
      <c r="R38" s="122"/>
      <c r="S38" s="122"/>
      <c r="T38" s="122"/>
      <c r="U38" s="122"/>
      <c r="V38" s="122"/>
      <c r="W38" s="122" t="s">
        <v>17</v>
      </c>
      <c r="X38" s="122"/>
      <c r="Y38" s="93"/>
      <c r="Z38" s="98"/>
      <c r="AA38" s="168">
        <f t="shared" si="3"/>
      </c>
      <c r="AB38" s="81">
        <f t="shared" si="4"/>
      </c>
    </row>
    <row r="39" spans="2:28" ht="12" customHeight="1" thickBot="1">
      <c r="B39" s="6" t="s">
        <v>162</v>
      </c>
      <c r="C39" s="117">
        <v>1</v>
      </c>
      <c r="D39" s="45">
        <f t="shared" si="5"/>
      </c>
      <c r="E39" s="18"/>
      <c r="F39" s="150"/>
      <c r="G39" s="47" t="s">
        <v>18</v>
      </c>
      <c r="H39" s="122"/>
      <c r="I39" s="122" t="s">
        <v>18</v>
      </c>
      <c r="J39" s="17">
        <f t="shared" si="6"/>
      </c>
      <c r="K39" s="17">
        <f t="shared" si="7"/>
      </c>
      <c r="L39" s="25"/>
      <c r="M39" s="17"/>
      <c r="N39" s="17"/>
      <c r="O39" s="17"/>
      <c r="P39" s="17"/>
      <c r="Q39" s="17"/>
      <c r="R39" s="122"/>
      <c r="S39" s="122"/>
      <c r="T39" s="122"/>
      <c r="U39" s="122"/>
      <c r="V39" s="122"/>
      <c r="W39" s="122" t="s">
        <v>17</v>
      </c>
      <c r="X39" s="122"/>
      <c r="Y39" s="93"/>
      <c r="Z39" s="98"/>
      <c r="AA39" s="168">
        <f t="shared" si="3"/>
      </c>
      <c r="AB39" s="81">
        <f t="shared" si="4"/>
      </c>
    </row>
    <row r="40" spans="2:28" ht="12" customHeight="1" thickBot="1">
      <c r="B40" s="6" t="s">
        <v>163</v>
      </c>
      <c r="C40" s="117">
        <v>1</v>
      </c>
      <c r="D40" s="45">
        <f t="shared" si="5"/>
      </c>
      <c r="E40" s="18"/>
      <c r="F40" s="150"/>
      <c r="G40" s="47" t="s">
        <v>18</v>
      </c>
      <c r="H40" s="122"/>
      <c r="I40" s="122" t="s">
        <v>18</v>
      </c>
      <c r="J40" s="17">
        <f t="shared" si="6"/>
      </c>
      <c r="K40" s="17">
        <f t="shared" si="7"/>
      </c>
      <c r="L40" s="25"/>
      <c r="M40" s="17"/>
      <c r="N40" s="17"/>
      <c r="O40" s="17"/>
      <c r="P40" s="17"/>
      <c r="Q40" s="17"/>
      <c r="R40" s="122"/>
      <c r="S40" s="122"/>
      <c r="T40" s="122"/>
      <c r="U40" s="122"/>
      <c r="V40" s="122"/>
      <c r="W40" s="122" t="s">
        <v>17</v>
      </c>
      <c r="X40" s="122"/>
      <c r="Y40" s="93"/>
      <c r="Z40" s="98"/>
      <c r="AA40" s="168">
        <f t="shared" si="3"/>
      </c>
      <c r="AB40" s="81">
        <f t="shared" si="4"/>
      </c>
    </row>
    <row r="41" spans="2:28" ht="12" customHeight="1" thickBot="1">
      <c r="B41" s="6" t="s">
        <v>163</v>
      </c>
      <c r="C41" s="117">
        <v>1</v>
      </c>
      <c r="D41" s="45">
        <f t="shared" si="5"/>
      </c>
      <c r="E41" s="18"/>
      <c r="F41" s="150"/>
      <c r="G41" s="47" t="s">
        <v>18</v>
      </c>
      <c r="H41" s="122"/>
      <c r="I41" s="122" t="s">
        <v>18</v>
      </c>
      <c r="J41" s="17">
        <f t="shared" si="6"/>
      </c>
      <c r="K41" s="17">
        <f t="shared" si="7"/>
      </c>
      <c r="L41" s="25"/>
      <c r="M41" s="17"/>
      <c r="N41" s="17"/>
      <c r="O41" s="17"/>
      <c r="P41" s="17"/>
      <c r="Q41" s="17"/>
      <c r="R41" s="122"/>
      <c r="S41" s="122"/>
      <c r="T41" s="122"/>
      <c r="U41" s="122"/>
      <c r="V41" s="122"/>
      <c r="W41" s="122" t="s">
        <v>17</v>
      </c>
      <c r="X41" s="122"/>
      <c r="Y41" s="93"/>
      <c r="Z41" s="98"/>
      <c r="AA41" s="168">
        <f t="shared" si="3"/>
      </c>
      <c r="AB41" s="81">
        <f t="shared" si="4"/>
      </c>
    </row>
    <row r="42" spans="2:28" ht="12" customHeight="1" thickBot="1">
      <c r="B42" s="6" t="s">
        <v>164</v>
      </c>
      <c r="C42" s="117">
        <v>1</v>
      </c>
      <c r="D42" s="45">
        <f t="shared" si="5"/>
      </c>
      <c r="E42" s="18"/>
      <c r="F42" s="150"/>
      <c r="G42" s="47" t="s">
        <v>18</v>
      </c>
      <c r="H42" s="122"/>
      <c r="I42" s="122" t="s">
        <v>18</v>
      </c>
      <c r="J42" s="17">
        <f t="shared" si="6"/>
      </c>
      <c r="K42" s="17">
        <f t="shared" si="7"/>
      </c>
      <c r="L42" s="25"/>
      <c r="M42" s="17"/>
      <c r="N42" s="17"/>
      <c r="O42" s="17"/>
      <c r="P42" s="17"/>
      <c r="Q42" s="17"/>
      <c r="R42" s="122"/>
      <c r="S42" s="122"/>
      <c r="T42" s="122"/>
      <c r="U42" s="122"/>
      <c r="V42" s="122"/>
      <c r="W42" s="122" t="s">
        <v>17</v>
      </c>
      <c r="X42" s="122"/>
      <c r="Y42" s="93"/>
      <c r="Z42" s="98"/>
      <c r="AA42" s="168">
        <f t="shared" si="3"/>
      </c>
      <c r="AB42" s="81">
        <f t="shared" si="4"/>
      </c>
    </row>
    <row r="43" spans="2:28" ht="12" customHeight="1" thickBot="1">
      <c r="B43" s="6" t="s">
        <v>164</v>
      </c>
      <c r="C43" s="117">
        <v>1</v>
      </c>
      <c r="D43" s="45">
        <f t="shared" si="5"/>
      </c>
      <c r="E43" s="18"/>
      <c r="F43" s="150"/>
      <c r="G43" s="47" t="s">
        <v>18</v>
      </c>
      <c r="H43" s="122"/>
      <c r="I43" s="122" t="s">
        <v>18</v>
      </c>
      <c r="J43" s="17">
        <f t="shared" si="6"/>
      </c>
      <c r="K43" s="17">
        <f t="shared" si="7"/>
      </c>
      <c r="L43" s="25"/>
      <c r="M43" s="17"/>
      <c r="N43" s="17"/>
      <c r="O43" s="17"/>
      <c r="P43" s="17"/>
      <c r="Q43" s="17"/>
      <c r="R43" s="122"/>
      <c r="S43" s="122"/>
      <c r="T43" s="122"/>
      <c r="U43" s="122"/>
      <c r="V43" s="122"/>
      <c r="W43" s="122" t="s">
        <v>17</v>
      </c>
      <c r="X43" s="122"/>
      <c r="Y43" s="93"/>
      <c r="Z43" s="98"/>
      <c r="AA43" s="168">
        <f t="shared" si="3"/>
      </c>
      <c r="AB43" s="81">
        <f t="shared" si="4"/>
      </c>
    </row>
    <row r="44" spans="2:28" ht="12" customHeight="1" thickBot="1">
      <c r="B44" s="6" t="s">
        <v>165</v>
      </c>
      <c r="C44" s="117">
        <v>1</v>
      </c>
      <c r="D44" s="45">
        <f t="shared" si="5"/>
      </c>
      <c r="E44" s="18"/>
      <c r="F44" s="150"/>
      <c r="G44" s="47" t="s">
        <v>18</v>
      </c>
      <c r="H44" s="122"/>
      <c r="I44" s="122" t="s">
        <v>18</v>
      </c>
      <c r="J44" s="17">
        <f t="shared" si="6"/>
      </c>
      <c r="K44" s="17">
        <f t="shared" si="7"/>
      </c>
      <c r="L44" s="25"/>
      <c r="M44" s="17"/>
      <c r="N44" s="17"/>
      <c r="O44" s="17"/>
      <c r="P44" s="17"/>
      <c r="Q44" s="17"/>
      <c r="R44" s="122"/>
      <c r="S44" s="122"/>
      <c r="T44" s="122"/>
      <c r="U44" s="122"/>
      <c r="V44" s="122"/>
      <c r="W44" s="122" t="s">
        <v>17</v>
      </c>
      <c r="X44" s="122"/>
      <c r="Y44" s="93"/>
      <c r="Z44" s="98"/>
      <c r="AA44" s="168">
        <f t="shared" si="3"/>
      </c>
      <c r="AB44" s="81">
        <f t="shared" si="4"/>
      </c>
    </row>
    <row r="45" spans="2:28" ht="12" customHeight="1" thickBot="1">
      <c r="B45" s="6" t="s">
        <v>165</v>
      </c>
      <c r="C45" s="117">
        <v>1</v>
      </c>
      <c r="D45" s="45">
        <f t="shared" si="5"/>
      </c>
      <c r="E45" s="18"/>
      <c r="F45" s="150"/>
      <c r="G45" s="47" t="s">
        <v>18</v>
      </c>
      <c r="H45" s="122"/>
      <c r="I45" s="122" t="s">
        <v>18</v>
      </c>
      <c r="J45" s="17">
        <f t="shared" si="6"/>
      </c>
      <c r="K45" s="17">
        <f t="shared" si="7"/>
      </c>
      <c r="L45" s="25"/>
      <c r="M45" s="17"/>
      <c r="N45" s="17"/>
      <c r="O45" s="17"/>
      <c r="P45" s="17"/>
      <c r="Q45" s="17"/>
      <c r="R45" s="122"/>
      <c r="S45" s="122"/>
      <c r="T45" s="122"/>
      <c r="U45" s="122"/>
      <c r="V45" s="122"/>
      <c r="W45" s="122" t="s">
        <v>17</v>
      </c>
      <c r="X45" s="122"/>
      <c r="Y45" s="93"/>
      <c r="Z45" s="98"/>
      <c r="AA45" s="168">
        <f t="shared" si="3"/>
      </c>
      <c r="AB45" s="81">
        <f t="shared" si="4"/>
      </c>
    </row>
    <row r="46" spans="2:28" ht="12" customHeight="1" thickBot="1">
      <c r="B46" s="6" t="s">
        <v>19</v>
      </c>
      <c r="C46" s="117">
        <v>1</v>
      </c>
      <c r="D46" s="45">
        <f t="shared" si="5"/>
      </c>
      <c r="E46" s="18"/>
      <c r="F46" s="150"/>
      <c r="G46" s="47" t="s">
        <v>18</v>
      </c>
      <c r="H46" s="122"/>
      <c r="I46" s="122" t="s">
        <v>18</v>
      </c>
      <c r="J46" s="17">
        <f t="shared" si="6"/>
      </c>
      <c r="K46" s="17">
        <f t="shared" si="7"/>
      </c>
      <c r="L46" s="25"/>
      <c r="M46" s="17"/>
      <c r="N46" s="17"/>
      <c r="O46" s="17"/>
      <c r="P46" s="17"/>
      <c r="Q46" s="17"/>
      <c r="R46" s="122"/>
      <c r="S46" s="122"/>
      <c r="T46" s="122"/>
      <c r="U46" s="122"/>
      <c r="V46" s="122"/>
      <c r="W46" s="122" t="s">
        <v>17</v>
      </c>
      <c r="X46" s="122"/>
      <c r="Y46" s="93"/>
      <c r="Z46" s="98"/>
      <c r="AA46" s="168">
        <f t="shared" si="3"/>
      </c>
      <c r="AB46" s="81">
        <f t="shared" si="4"/>
      </c>
    </row>
    <row r="47" spans="2:28" ht="12" customHeight="1" thickBot="1">
      <c r="B47" s="6" t="s">
        <v>19</v>
      </c>
      <c r="C47" s="117">
        <v>1</v>
      </c>
      <c r="D47" s="45">
        <f t="shared" si="5"/>
      </c>
      <c r="E47" s="18"/>
      <c r="F47" s="150"/>
      <c r="G47" s="47" t="s">
        <v>18</v>
      </c>
      <c r="H47" s="122"/>
      <c r="I47" s="122" t="s">
        <v>18</v>
      </c>
      <c r="J47" s="17">
        <f t="shared" si="6"/>
      </c>
      <c r="K47" s="17">
        <f t="shared" si="7"/>
      </c>
      <c r="L47" s="25"/>
      <c r="M47" s="17"/>
      <c r="N47" s="17"/>
      <c r="O47" s="17"/>
      <c r="P47" s="17"/>
      <c r="Q47" s="17"/>
      <c r="R47" s="122"/>
      <c r="S47" s="122"/>
      <c r="T47" s="122"/>
      <c r="U47" s="122"/>
      <c r="V47" s="122"/>
      <c r="W47" s="122" t="s">
        <v>17</v>
      </c>
      <c r="X47" s="122"/>
      <c r="Y47" s="93"/>
      <c r="Z47" s="98"/>
      <c r="AA47" s="168">
        <f t="shared" si="3"/>
      </c>
      <c r="AB47" s="81">
        <f t="shared" si="4"/>
      </c>
    </row>
    <row r="48" spans="2:28" ht="12" customHeight="1" thickBot="1">
      <c r="B48" s="6" t="s">
        <v>20</v>
      </c>
      <c r="C48" s="117">
        <v>1</v>
      </c>
      <c r="D48" s="45">
        <f aca="true" t="shared" si="8" ref="D48:D53">IF(E48="○",1,"")</f>
      </c>
      <c r="E48" s="18"/>
      <c r="F48" s="150"/>
      <c r="G48" s="47" t="s">
        <v>18</v>
      </c>
      <c r="H48" s="122"/>
      <c r="I48" s="122" t="s">
        <v>18</v>
      </c>
      <c r="J48" s="17">
        <f aca="true" t="shared" si="9" ref="J48:J53">IF(COUNT(K48:L48)=0,"",SUM(K48:L48))</f>
      </c>
      <c r="K48" s="17">
        <f aca="true" t="shared" si="10" ref="K48:K53">IF(E48="○",22.5,"")</f>
      </c>
      <c r="L48" s="25"/>
      <c r="M48" s="17"/>
      <c r="N48" s="17"/>
      <c r="O48" s="17"/>
      <c r="P48" s="17"/>
      <c r="Q48" s="17"/>
      <c r="R48" s="122"/>
      <c r="S48" s="122"/>
      <c r="T48" s="122"/>
      <c r="U48" s="122"/>
      <c r="V48" s="122"/>
      <c r="W48" s="122" t="s">
        <v>17</v>
      </c>
      <c r="X48" s="122"/>
      <c r="Y48" s="93"/>
      <c r="Z48" s="98"/>
      <c r="AA48" s="168">
        <f t="shared" si="3"/>
      </c>
      <c r="AB48" s="81">
        <f t="shared" si="4"/>
      </c>
    </row>
    <row r="49" spans="2:28" ht="12" customHeight="1" thickBot="1">
      <c r="B49" s="6" t="s">
        <v>20</v>
      </c>
      <c r="C49" s="117">
        <v>1</v>
      </c>
      <c r="D49" s="45">
        <f t="shared" si="8"/>
      </c>
      <c r="E49" s="18"/>
      <c r="F49" s="150"/>
      <c r="G49" s="47" t="s">
        <v>18</v>
      </c>
      <c r="H49" s="122"/>
      <c r="I49" s="122" t="s">
        <v>18</v>
      </c>
      <c r="J49" s="17">
        <f t="shared" si="9"/>
      </c>
      <c r="K49" s="17">
        <f t="shared" si="10"/>
      </c>
      <c r="L49" s="25"/>
      <c r="M49" s="17"/>
      <c r="N49" s="17"/>
      <c r="O49" s="17"/>
      <c r="P49" s="17"/>
      <c r="Q49" s="17"/>
      <c r="R49" s="122"/>
      <c r="S49" s="122"/>
      <c r="T49" s="122"/>
      <c r="U49" s="122"/>
      <c r="V49" s="122"/>
      <c r="W49" s="122" t="s">
        <v>17</v>
      </c>
      <c r="X49" s="122"/>
      <c r="Y49" s="93"/>
      <c r="Z49" s="98"/>
      <c r="AA49" s="168">
        <f t="shared" si="3"/>
      </c>
      <c r="AB49" s="81">
        <f t="shared" si="4"/>
      </c>
    </row>
    <row r="50" spans="2:28" ht="12" customHeight="1" thickBot="1">
      <c r="B50" s="6" t="s">
        <v>21</v>
      </c>
      <c r="C50" s="117">
        <v>1</v>
      </c>
      <c r="D50" s="45">
        <f t="shared" si="8"/>
      </c>
      <c r="E50" s="18"/>
      <c r="F50" s="150"/>
      <c r="G50" s="47" t="s">
        <v>18</v>
      </c>
      <c r="H50" s="122"/>
      <c r="I50" s="122" t="s">
        <v>18</v>
      </c>
      <c r="J50" s="17">
        <f t="shared" si="9"/>
      </c>
      <c r="K50" s="17">
        <f t="shared" si="10"/>
      </c>
      <c r="L50" s="25"/>
      <c r="M50" s="17"/>
      <c r="N50" s="17"/>
      <c r="O50" s="17"/>
      <c r="P50" s="17"/>
      <c r="Q50" s="17"/>
      <c r="R50" s="122"/>
      <c r="S50" s="122"/>
      <c r="T50" s="122"/>
      <c r="U50" s="122"/>
      <c r="V50" s="122"/>
      <c r="W50" s="122" t="s">
        <v>17</v>
      </c>
      <c r="X50" s="122"/>
      <c r="Y50" s="93"/>
      <c r="Z50" s="98"/>
      <c r="AA50" s="168">
        <f t="shared" si="3"/>
      </c>
      <c r="AB50" s="81">
        <f t="shared" si="4"/>
      </c>
    </row>
    <row r="51" spans="2:28" ht="12" customHeight="1" thickBot="1">
      <c r="B51" s="6" t="s">
        <v>21</v>
      </c>
      <c r="C51" s="117">
        <v>1</v>
      </c>
      <c r="D51" s="45">
        <f t="shared" si="8"/>
      </c>
      <c r="E51" s="18"/>
      <c r="F51" s="150"/>
      <c r="G51" s="47" t="s">
        <v>18</v>
      </c>
      <c r="H51" s="122"/>
      <c r="I51" s="122" t="s">
        <v>18</v>
      </c>
      <c r="J51" s="17">
        <f t="shared" si="9"/>
      </c>
      <c r="K51" s="17">
        <f t="shared" si="10"/>
      </c>
      <c r="L51" s="25"/>
      <c r="M51" s="17"/>
      <c r="N51" s="17"/>
      <c r="O51" s="17"/>
      <c r="P51" s="17"/>
      <c r="Q51" s="17"/>
      <c r="R51" s="122"/>
      <c r="S51" s="122"/>
      <c r="T51" s="122"/>
      <c r="U51" s="122"/>
      <c r="V51" s="122"/>
      <c r="W51" s="122" t="s">
        <v>17</v>
      </c>
      <c r="X51" s="122"/>
      <c r="Y51" s="93"/>
      <c r="Z51" s="98"/>
      <c r="AA51" s="168">
        <f t="shared" si="3"/>
      </c>
      <c r="AB51" s="81">
        <f t="shared" si="4"/>
      </c>
    </row>
    <row r="52" spans="2:28" ht="12" customHeight="1" thickBot="1">
      <c r="B52" s="6" t="s">
        <v>290</v>
      </c>
      <c r="C52" s="117">
        <v>1</v>
      </c>
      <c r="D52" s="45">
        <f t="shared" si="8"/>
      </c>
      <c r="E52" s="18"/>
      <c r="F52" s="150"/>
      <c r="G52" s="47" t="s">
        <v>18</v>
      </c>
      <c r="H52" s="122"/>
      <c r="I52" s="122" t="s">
        <v>18</v>
      </c>
      <c r="J52" s="17">
        <f t="shared" si="9"/>
      </c>
      <c r="K52" s="17">
        <f t="shared" si="10"/>
      </c>
      <c r="L52" s="25"/>
      <c r="M52" s="17"/>
      <c r="N52" s="17"/>
      <c r="O52" s="17"/>
      <c r="P52" s="17"/>
      <c r="Q52" s="17"/>
      <c r="R52" s="122"/>
      <c r="S52" s="122"/>
      <c r="T52" s="122"/>
      <c r="U52" s="122"/>
      <c r="V52" s="122"/>
      <c r="W52" s="122" t="s">
        <v>17</v>
      </c>
      <c r="X52" s="122"/>
      <c r="Y52" s="93"/>
      <c r="Z52" s="98"/>
      <c r="AA52" s="168">
        <f t="shared" si="3"/>
      </c>
      <c r="AB52" s="81">
        <f t="shared" si="4"/>
      </c>
    </row>
    <row r="53" spans="2:28" ht="12" customHeight="1" thickBot="1">
      <c r="B53" s="6" t="s">
        <v>290</v>
      </c>
      <c r="C53" s="117">
        <v>1</v>
      </c>
      <c r="D53" s="45">
        <f t="shared" si="8"/>
      </c>
      <c r="E53" s="18"/>
      <c r="F53" s="150"/>
      <c r="G53" s="47" t="s">
        <v>18</v>
      </c>
      <c r="H53" s="122"/>
      <c r="I53" s="122" t="s">
        <v>18</v>
      </c>
      <c r="J53" s="17">
        <f t="shared" si="9"/>
      </c>
      <c r="K53" s="17">
        <f t="shared" si="10"/>
      </c>
      <c r="L53" s="25"/>
      <c r="M53" s="17"/>
      <c r="N53" s="17"/>
      <c r="O53" s="17"/>
      <c r="P53" s="17"/>
      <c r="Q53" s="17"/>
      <c r="R53" s="122"/>
      <c r="S53" s="122"/>
      <c r="T53" s="122"/>
      <c r="U53" s="122"/>
      <c r="V53" s="122"/>
      <c r="W53" s="122" t="s">
        <v>17</v>
      </c>
      <c r="X53" s="122"/>
      <c r="Y53" s="93"/>
      <c r="Z53" s="98"/>
      <c r="AA53" s="168">
        <f t="shared" si="3"/>
      </c>
      <c r="AB53" s="81">
        <f t="shared" si="4"/>
      </c>
    </row>
    <row r="54" spans="2:28" ht="12" customHeight="1" thickBot="1">
      <c r="B54" s="6" t="s">
        <v>291</v>
      </c>
      <c r="C54" s="117">
        <v>1</v>
      </c>
      <c r="D54" s="45">
        <f t="shared" si="5"/>
      </c>
      <c r="E54" s="18"/>
      <c r="F54" s="150"/>
      <c r="G54" s="47" t="s">
        <v>18</v>
      </c>
      <c r="H54" s="122"/>
      <c r="I54" s="122" t="s">
        <v>18</v>
      </c>
      <c r="J54" s="17">
        <f t="shared" si="6"/>
      </c>
      <c r="K54" s="17">
        <f t="shared" si="7"/>
      </c>
      <c r="L54" s="25"/>
      <c r="M54" s="17"/>
      <c r="N54" s="17"/>
      <c r="O54" s="17"/>
      <c r="P54" s="17"/>
      <c r="Q54" s="17"/>
      <c r="R54" s="122"/>
      <c r="S54" s="122"/>
      <c r="T54" s="122"/>
      <c r="U54" s="122"/>
      <c r="V54" s="122"/>
      <c r="W54" s="122" t="s">
        <v>17</v>
      </c>
      <c r="X54" s="122"/>
      <c r="Y54" s="93"/>
      <c r="Z54" s="98"/>
      <c r="AA54" s="168">
        <f t="shared" si="3"/>
      </c>
      <c r="AB54" s="81">
        <f t="shared" si="4"/>
      </c>
    </row>
    <row r="55" spans="2:28" ht="12" customHeight="1" thickBot="1">
      <c r="B55" s="6" t="s">
        <v>291</v>
      </c>
      <c r="C55" s="117">
        <v>1</v>
      </c>
      <c r="D55" s="45">
        <f t="shared" si="5"/>
      </c>
      <c r="E55" s="18"/>
      <c r="F55" s="150"/>
      <c r="G55" s="47" t="s">
        <v>18</v>
      </c>
      <c r="H55" s="122"/>
      <c r="I55" s="122" t="s">
        <v>18</v>
      </c>
      <c r="J55" s="17">
        <f t="shared" si="6"/>
      </c>
      <c r="K55" s="17">
        <f t="shared" si="7"/>
      </c>
      <c r="L55" s="25"/>
      <c r="M55" s="17"/>
      <c r="N55" s="17"/>
      <c r="O55" s="17"/>
      <c r="P55" s="17"/>
      <c r="Q55" s="17"/>
      <c r="R55" s="122"/>
      <c r="S55" s="122"/>
      <c r="T55" s="122"/>
      <c r="U55" s="122"/>
      <c r="V55" s="122"/>
      <c r="W55" s="122" t="s">
        <v>17</v>
      </c>
      <c r="X55" s="122"/>
      <c r="Y55" s="93"/>
      <c r="Z55" s="98"/>
      <c r="AA55" s="168">
        <f t="shared" si="3"/>
      </c>
      <c r="AB55" s="81">
        <f t="shared" si="4"/>
      </c>
    </row>
    <row r="56" spans="2:28" ht="12" customHeight="1" thickBot="1">
      <c r="B56" s="6" t="s">
        <v>292</v>
      </c>
      <c r="C56" s="117">
        <v>1</v>
      </c>
      <c r="D56" s="45">
        <f>IF(E56="○",1,"")</f>
      </c>
      <c r="E56" s="18"/>
      <c r="F56" s="150"/>
      <c r="G56" s="47" t="s">
        <v>18</v>
      </c>
      <c r="H56" s="122"/>
      <c r="I56" s="122" t="s">
        <v>18</v>
      </c>
      <c r="J56" s="17">
        <f>IF(COUNT(K56:L56)=0,"",SUM(K56:L56))</f>
      </c>
      <c r="K56" s="17">
        <f>IF(E56="○",22.5,"")</f>
      </c>
      <c r="L56" s="25"/>
      <c r="M56" s="17"/>
      <c r="N56" s="17"/>
      <c r="O56" s="17"/>
      <c r="P56" s="17"/>
      <c r="Q56" s="17"/>
      <c r="R56" s="122"/>
      <c r="S56" s="122"/>
      <c r="T56" s="122"/>
      <c r="U56" s="122"/>
      <c r="V56" s="122"/>
      <c r="W56" s="122" t="s">
        <v>17</v>
      </c>
      <c r="X56" s="122"/>
      <c r="Y56" s="93"/>
      <c r="Z56" s="98"/>
      <c r="AA56" s="168">
        <f t="shared" si="3"/>
      </c>
      <c r="AB56" s="81">
        <f t="shared" si="4"/>
      </c>
    </row>
    <row r="57" spans="2:28" ht="12" customHeight="1" thickBot="1">
      <c r="B57" s="6" t="s">
        <v>292</v>
      </c>
      <c r="C57" s="117">
        <v>1</v>
      </c>
      <c r="D57" s="45">
        <f>IF(E57="○",1,"")</f>
      </c>
      <c r="E57" s="18"/>
      <c r="F57" s="150"/>
      <c r="G57" s="47" t="s">
        <v>18</v>
      </c>
      <c r="H57" s="122"/>
      <c r="I57" s="122" t="s">
        <v>18</v>
      </c>
      <c r="J57" s="17">
        <f>IF(COUNT(K57:L57)=0,"",SUM(K57:L57))</f>
      </c>
      <c r="K57" s="17">
        <f>IF(E57="○",22.5,"")</f>
      </c>
      <c r="L57" s="25"/>
      <c r="M57" s="17"/>
      <c r="N57" s="17"/>
      <c r="O57" s="17"/>
      <c r="P57" s="17"/>
      <c r="Q57" s="17"/>
      <c r="R57" s="122"/>
      <c r="S57" s="122"/>
      <c r="T57" s="122"/>
      <c r="U57" s="122"/>
      <c r="V57" s="122"/>
      <c r="W57" s="122" t="s">
        <v>17</v>
      </c>
      <c r="X57" s="122"/>
      <c r="Y57" s="93"/>
      <c r="Z57" s="98"/>
      <c r="AA57" s="168">
        <f t="shared" si="3"/>
      </c>
      <c r="AB57" s="81">
        <f t="shared" si="4"/>
      </c>
    </row>
    <row r="58" spans="2:28" ht="12" customHeight="1" thickBot="1">
      <c r="B58" s="6" t="s">
        <v>293</v>
      </c>
      <c r="C58" s="117">
        <v>1</v>
      </c>
      <c r="D58" s="45">
        <f t="shared" si="5"/>
      </c>
      <c r="E58" s="18"/>
      <c r="F58" s="150"/>
      <c r="G58" s="47" t="s">
        <v>18</v>
      </c>
      <c r="H58" s="122"/>
      <c r="I58" s="122" t="s">
        <v>18</v>
      </c>
      <c r="J58" s="17">
        <f t="shared" si="6"/>
      </c>
      <c r="K58" s="17">
        <f t="shared" si="7"/>
      </c>
      <c r="L58" s="25"/>
      <c r="M58" s="17"/>
      <c r="N58" s="17"/>
      <c r="O58" s="17"/>
      <c r="P58" s="17"/>
      <c r="Q58" s="17"/>
      <c r="R58" s="122"/>
      <c r="S58" s="122"/>
      <c r="T58" s="122"/>
      <c r="U58" s="122"/>
      <c r="V58" s="122"/>
      <c r="W58" s="122" t="s">
        <v>17</v>
      </c>
      <c r="X58" s="122"/>
      <c r="Y58" s="93"/>
      <c r="Z58" s="98"/>
      <c r="AA58" s="168">
        <f t="shared" si="3"/>
      </c>
      <c r="AB58" s="81">
        <f t="shared" si="4"/>
      </c>
    </row>
    <row r="59" spans="2:28" ht="12" customHeight="1" thickBot="1">
      <c r="B59" s="128" t="s">
        <v>293</v>
      </c>
      <c r="C59" s="129">
        <v>1</v>
      </c>
      <c r="D59" s="130">
        <f t="shared" si="5"/>
      </c>
      <c r="E59" s="18"/>
      <c r="F59" s="150"/>
      <c r="G59" s="131" t="s">
        <v>18</v>
      </c>
      <c r="H59" s="33"/>
      <c r="I59" s="33" t="s">
        <v>18</v>
      </c>
      <c r="J59" s="34">
        <f t="shared" si="6"/>
      </c>
      <c r="K59" s="34">
        <f t="shared" si="7"/>
      </c>
      <c r="L59" s="133"/>
      <c r="M59" s="34"/>
      <c r="N59" s="34"/>
      <c r="O59" s="34"/>
      <c r="P59" s="34"/>
      <c r="Q59" s="34"/>
      <c r="R59" s="33"/>
      <c r="S59" s="33"/>
      <c r="T59" s="33"/>
      <c r="U59" s="33"/>
      <c r="V59" s="33"/>
      <c r="W59" s="33" t="s">
        <v>17</v>
      </c>
      <c r="X59" s="33"/>
      <c r="Y59" s="134"/>
      <c r="Z59" s="98"/>
      <c r="AA59" s="168">
        <f t="shared" si="3"/>
      </c>
      <c r="AB59" s="81">
        <f t="shared" si="4"/>
      </c>
    </row>
    <row r="60" spans="2:28" ht="12" customHeight="1">
      <c r="B60" s="252" t="s">
        <v>295</v>
      </c>
      <c r="C60" s="253"/>
      <c r="D60" s="253"/>
      <c r="E60" s="356"/>
      <c r="F60" s="356"/>
      <c r="G60" s="253"/>
      <c r="H60" s="253"/>
      <c r="I60" s="253"/>
      <c r="J60" s="253"/>
      <c r="K60" s="253"/>
      <c r="L60" s="253"/>
      <c r="M60" s="253"/>
      <c r="N60" s="253"/>
      <c r="O60" s="253"/>
      <c r="P60" s="253"/>
      <c r="Q60" s="253"/>
      <c r="R60" s="253"/>
      <c r="S60" s="253"/>
      <c r="T60" s="253"/>
      <c r="U60" s="253"/>
      <c r="V60" s="253"/>
      <c r="W60" s="253"/>
      <c r="X60" s="253"/>
      <c r="Y60" s="253"/>
      <c r="Z60" s="254"/>
      <c r="AA60" s="253"/>
      <c r="AB60" s="255"/>
    </row>
    <row r="61" spans="2:28" ht="12" customHeight="1" thickBot="1">
      <c r="B61" s="334" t="s">
        <v>27</v>
      </c>
      <c r="C61" s="326"/>
      <c r="D61" s="326"/>
      <c r="E61" s="326"/>
      <c r="F61" s="326"/>
      <c r="G61" s="326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  <c r="T61" s="326"/>
      <c r="U61" s="326"/>
      <c r="V61" s="326"/>
      <c r="W61" s="326"/>
      <c r="X61" s="326"/>
      <c r="Y61" s="327"/>
      <c r="Z61" s="147" t="s">
        <v>286</v>
      </c>
      <c r="AA61" s="166" t="s">
        <v>377</v>
      </c>
      <c r="AB61" s="152" t="s">
        <v>376</v>
      </c>
    </row>
    <row r="62" spans="2:28" ht="12" customHeight="1" thickBot="1">
      <c r="B62" s="6" t="s">
        <v>230</v>
      </c>
      <c r="C62" s="13">
        <v>1</v>
      </c>
      <c r="D62" s="45">
        <f>IF(E62="○",1,"")</f>
      </c>
      <c r="E62" s="18"/>
      <c r="F62" s="150"/>
      <c r="G62" s="89" t="s">
        <v>18</v>
      </c>
      <c r="H62" s="1"/>
      <c r="I62" s="1" t="s">
        <v>18</v>
      </c>
      <c r="J62" s="17">
        <f>IF(COUNT(K62:L62)=0,"",SUM(K62:L62))</f>
      </c>
      <c r="K62" s="25"/>
      <c r="L62" s="25"/>
      <c r="M62" s="17"/>
      <c r="N62" s="17"/>
      <c r="O62" s="17"/>
      <c r="P62" s="17"/>
      <c r="Q62" s="17"/>
      <c r="R62" s="122"/>
      <c r="S62" s="122"/>
      <c r="T62" s="122"/>
      <c r="U62" s="122"/>
      <c r="V62" s="122"/>
      <c r="W62" s="122" t="s">
        <v>17</v>
      </c>
      <c r="X62" s="122"/>
      <c r="Y62" s="93"/>
      <c r="Z62" s="98"/>
      <c r="AA62" s="168">
        <f>IF(D62&lt;&gt;"",IF(F62=$C$362,$D$362,0)+IF(F62=$C$363,$D$363,0)+IF(F62=$C$364,$D$364,0)+IF(F62=$C$365,$D$365,0)+IF(F62=$C$366,$D$366,0),"")</f>
      </c>
      <c r="AB62" s="81">
        <f>IF(AA62&lt;&gt;"",D62*AA62,"")</f>
      </c>
    </row>
    <row r="63" spans="2:28" ht="12" customHeight="1" thickBot="1">
      <c r="B63" s="6" t="s">
        <v>231</v>
      </c>
      <c r="C63" s="13">
        <v>1</v>
      </c>
      <c r="D63" s="45">
        <f>IF(E63="○",1,"")</f>
      </c>
      <c r="E63" s="18"/>
      <c r="F63" s="150"/>
      <c r="G63" s="89" t="s">
        <v>18</v>
      </c>
      <c r="H63" s="1"/>
      <c r="I63" s="1" t="s">
        <v>18</v>
      </c>
      <c r="J63" s="17">
        <f>IF(COUNT(K63:L63)=0,"",SUM(K63:L63))</f>
      </c>
      <c r="K63" s="25"/>
      <c r="L63" s="25"/>
      <c r="M63" s="17"/>
      <c r="N63" s="17"/>
      <c r="O63" s="17"/>
      <c r="P63" s="17"/>
      <c r="Q63" s="17"/>
      <c r="R63" s="122"/>
      <c r="S63" s="122"/>
      <c r="T63" s="122"/>
      <c r="U63" s="122"/>
      <c r="V63" s="122"/>
      <c r="W63" s="122" t="s">
        <v>17</v>
      </c>
      <c r="X63" s="122"/>
      <c r="Y63" s="93"/>
      <c r="Z63" s="98"/>
      <c r="AA63" s="168">
        <f>IF(D63&lt;&gt;"",IF(F63=$C$362,$D$362,0)+IF(F63=$C$363,$D$363,0)+IF(F63=$C$364,$D$364,0)+IF(F63=$C$365,$D$365,0)+IF(F63=$C$366,$D$366,0),"")</f>
      </c>
      <c r="AB63" s="81">
        <f>IF(AA63&lt;&gt;"",D63*AA63,"")</f>
      </c>
    </row>
    <row r="64" spans="2:28" ht="12" customHeight="1" thickBot="1">
      <c r="B64" s="6" t="s">
        <v>232</v>
      </c>
      <c r="C64" s="13">
        <v>1</v>
      </c>
      <c r="D64" s="45">
        <f>IF(E64="○",1,"")</f>
      </c>
      <c r="E64" s="18"/>
      <c r="F64" s="150"/>
      <c r="G64" s="89" t="s">
        <v>18</v>
      </c>
      <c r="H64" s="1"/>
      <c r="I64" s="1" t="s">
        <v>18</v>
      </c>
      <c r="J64" s="17">
        <f>IF(COUNT(K64:L64)=0,"",SUM(K64:L64))</f>
      </c>
      <c r="K64" s="25"/>
      <c r="L64" s="25"/>
      <c r="M64" s="17"/>
      <c r="N64" s="17"/>
      <c r="O64" s="17"/>
      <c r="P64" s="17"/>
      <c r="Q64" s="17"/>
      <c r="R64" s="122"/>
      <c r="S64" s="122"/>
      <c r="T64" s="122"/>
      <c r="U64" s="122"/>
      <c r="V64" s="122"/>
      <c r="W64" s="122" t="s">
        <v>17</v>
      </c>
      <c r="X64" s="122"/>
      <c r="Y64" s="93"/>
      <c r="Z64" s="98"/>
      <c r="AA64" s="168">
        <f>IF(D64&lt;&gt;"",IF(F64=$C$362,$D$362,0)+IF(F64=$C$363,$D$363,0)+IF(F64=$C$364,$D$364,0)+IF(F64=$C$365,$D$365,0)+IF(F64=$C$366,$D$366,0),"")</f>
      </c>
      <c r="AB64" s="81">
        <f>IF(AA64&lt;&gt;"",D64*AA64,"")</f>
      </c>
    </row>
    <row r="65" spans="2:28" ht="12" customHeight="1" thickBot="1">
      <c r="B65" s="6" t="s">
        <v>233</v>
      </c>
      <c r="C65" s="13">
        <v>1</v>
      </c>
      <c r="D65" s="45">
        <f>IF(E65="○",1,"")</f>
      </c>
      <c r="E65" s="18"/>
      <c r="F65" s="150"/>
      <c r="G65" s="89" t="s">
        <v>18</v>
      </c>
      <c r="H65" s="1"/>
      <c r="I65" s="1" t="s">
        <v>18</v>
      </c>
      <c r="J65" s="17">
        <f>IF(COUNT(K65:L65)=0,"",SUM(K65:L65))</f>
      </c>
      <c r="K65" s="25"/>
      <c r="L65" s="25"/>
      <c r="M65" s="17"/>
      <c r="N65" s="17"/>
      <c r="O65" s="17"/>
      <c r="P65" s="17"/>
      <c r="Q65" s="17"/>
      <c r="R65" s="122"/>
      <c r="S65" s="122"/>
      <c r="T65" s="122"/>
      <c r="U65" s="122"/>
      <c r="V65" s="122"/>
      <c r="W65" s="122" t="s">
        <v>17</v>
      </c>
      <c r="X65" s="122"/>
      <c r="Y65" s="93"/>
      <c r="Z65" s="98"/>
      <c r="AA65" s="168">
        <f>IF(D65&lt;&gt;"",IF(F65=$C$362,$D$362,0)+IF(F65=$C$363,$D$363,0)+IF(F65=$C$364,$D$364,0)+IF(F65=$C$365,$D$365,0)+IF(F65=$C$366,$D$366,0),"")</f>
      </c>
      <c r="AB65" s="81">
        <f>IF(AA65&lt;&gt;"",D65*AA65,"")</f>
      </c>
    </row>
    <row r="66" spans="2:28" ht="12" customHeight="1" thickBot="1">
      <c r="B66" s="334" t="s">
        <v>28</v>
      </c>
      <c r="C66" s="326"/>
      <c r="D66" s="326"/>
      <c r="E66" s="326"/>
      <c r="F66" s="326"/>
      <c r="G66" s="326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  <c r="T66" s="326"/>
      <c r="U66" s="326"/>
      <c r="V66" s="326"/>
      <c r="W66" s="326"/>
      <c r="X66" s="326"/>
      <c r="Y66" s="327"/>
      <c r="Z66" s="94" t="s">
        <v>286</v>
      </c>
      <c r="AA66" s="166" t="s">
        <v>375</v>
      </c>
      <c r="AB66" s="152" t="s">
        <v>376</v>
      </c>
    </row>
    <row r="67" spans="2:28" ht="12" customHeight="1" thickBot="1">
      <c r="B67" s="14" t="s">
        <v>29</v>
      </c>
      <c r="C67" s="13">
        <v>2</v>
      </c>
      <c r="D67" s="45">
        <f>IF(E67="○",2,"")</f>
      </c>
      <c r="E67" s="18"/>
      <c r="F67" s="150"/>
      <c r="G67" s="90" t="s">
        <v>30</v>
      </c>
      <c r="H67" s="1"/>
      <c r="I67" s="1" t="s">
        <v>18</v>
      </c>
      <c r="J67" s="17">
        <f>IF(COUNT(K67:L67)=0,"",SUM(K67:L67))</f>
      </c>
      <c r="K67" s="17"/>
      <c r="L67" s="17">
        <f>IF(E67="○",22.5,"")</f>
      </c>
      <c r="M67" s="17"/>
      <c r="N67" s="17"/>
      <c r="O67" s="17"/>
      <c r="P67" s="17"/>
      <c r="Q67" s="17"/>
      <c r="R67" s="122"/>
      <c r="S67" s="122"/>
      <c r="T67" s="122" t="s">
        <v>17</v>
      </c>
      <c r="U67" s="122"/>
      <c r="V67" s="122"/>
      <c r="W67" s="122"/>
      <c r="X67" s="122" t="s">
        <v>23</v>
      </c>
      <c r="Y67" s="93"/>
      <c r="Z67" s="98"/>
      <c r="AA67" s="168">
        <f>IF(D67&lt;&gt;"",IF(F67=$C$362,$D$362,0)+IF(F67=$C$363,$D$363,0)+IF(F67=$C$364,$D$364,0)+IF(F67=$C$365,$D$365,0)+IF(F67=$C$366,$D$366,0),"")</f>
      </c>
      <c r="AB67" s="81">
        <f>IF(AA67&lt;&gt;"",D67*AA67,"")</f>
      </c>
    </row>
    <row r="68" spans="2:28" ht="12" customHeight="1" thickBot="1">
      <c r="B68" s="15" t="s">
        <v>278</v>
      </c>
      <c r="C68" s="13">
        <v>2</v>
      </c>
      <c r="D68" s="45">
        <f>IF(E68="○",2,"")</f>
      </c>
      <c r="E68" s="18"/>
      <c r="F68" s="150"/>
      <c r="G68" s="89" t="s">
        <v>18</v>
      </c>
      <c r="H68" s="1"/>
      <c r="I68" s="1" t="s">
        <v>18</v>
      </c>
      <c r="J68" s="17">
        <f>IF(COUNT(K68:L68)=0,"",SUM(K68:L68))</f>
      </c>
      <c r="K68" s="17"/>
      <c r="L68" s="17">
        <f>IF(E68="○",22.5,"")</f>
      </c>
      <c r="M68" s="17"/>
      <c r="N68" s="17"/>
      <c r="O68" s="17"/>
      <c r="P68" s="17"/>
      <c r="Q68" s="17"/>
      <c r="R68" s="122"/>
      <c r="S68" s="122"/>
      <c r="T68" s="122"/>
      <c r="U68" s="122"/>
      <c r="V68" s="122"/>
      <c r="W68" s="122" t="s">
        <v>17</v>
      </c>
      <c r="X68" s="122"/>
      <c r="Y68" s="93"/>
      <c r="Z68" s="98"/>
      <c r="AA68" s="168">
        <f>IF(D68&lt;&gt;"",IF(F68=$C$362,$D$362,0)+IF(F68=$C$363,$D$363,0)+IF(F68=$C$364,$D$364,0)+IF(F68=$C$365,$D$365,0)+IF(F68=$C$366,$D$366,0),"")</f>
      </c>
      <c r="AB68" s="81">
        <f>IF(AA68&lt;&gt;"",D68*AA68,"")</f>
      </c>
    </row>
    <row r="69" spans="2:28" ht="12" customHeight="1" thickBot="1">
      <c r="B69" s="6" t="s">
        <v>234</v>
      </c>
      <c r="C69" s="13">
        <v>2</v>
      </c>
      <c r="D69" s="45">
        <f>IF(E69="○",2,"")</f>
      </c>
      <c r="E69" s="18"/>
      <c r="F69" s="150"/>
      <c r="G69" s="89" t="s">
        <v>18</v>
      </c>
      <c r="H69" s="126"/>
      <c r="I69" s="1" t="s">
        <v>18</v>
      </c>
      <c r="J69" s="17">
        <f>IF(COUNT(K69:L69)=0,"",SUM(K69:L69))</f>
      </c>
      <c r="K69" s="17"/>
      <c r="L69" s="17">
        <f>IF(E69="○",22.5,"")</f>
      </c>
      <c r="M69" s="17"/>
      <c r="N69" s="17"/>
      <c r="O69" s="17"/>
      <c r="P69" s="17"/>
      <c r="Q69" s="17"/>
      <c r="R69" s="122"/>
      <c r="S69" s="122"/>
      <c r="T69" s="122"/>
      <c r="U69" s="122"/>
      <c r="V69" s="122"/>
      <c r="W69" s="122" t="s">
        <v>17</v>
      </c>
      <c r="X69" s="122"/>
      <c r="Y69" s="93"/>
      <c r="Z69" s="98"/>
      <c r="AA69" s="168">
        <f>IF(D69&lt;&gt;"",IF(F69=$C$362,$D$362,0)+IF(F69=$C$363,$D$363,0)+IF(F69=$C$364,$D$364,0)+IF(F69=$C$365,$D$365,0)+IF(F69=$C$366,$D$366,0),"")</f>
      </c>
      <c r="AB69" s="81">
        <f>IF(AA69&lt;&gt;"",D69*AA69,"")</f>
      </c>
    </row>
    <row r="70" spans="2:28" ht="12" customHeight="1">
      <c r="B70" s="249" t="s">
        <v>369</v>
      </c>
      <c r="C70" s="250"/>
      <c r="D70" s="250"/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50"/>
      <c r="Q70" s="250"/>
      <c r="R70" s="250"/>
      <c r="S70" s="250"/>
      <c r="T70" s="250"/>
      <c r="U70" s="250"/>
      <c r="V70" s="250"/>
      <c r="W70" s="250"/>
      <c r="X70" s="250"/>
      <c r="Y70" s="250"/>
      <c r="Z70" s="250"/>
      <c r="AA70" s="250"/>
      <c r="AB70" s="251"/>
    </row>
    <row r="71" spans="2:28" ht="12" customHeight="1" thickBot="1">
      <c r="B71" s="197" t="s">
        <v>367</v>
      </c>
      <c r="C71" s="358"/>
      <c r="D71" s="358"/>
      <c r="E71" s="358"/>
      <c r="F71" s="358"/>
      <c r="G71" s="358"/>
      <c r="H71" s="358"/>
      <c r="I71" s="358"/>
      <c r="J71" s="358"/>
      <c r="K71" s="358"/>
      <c r="L71" s="358"/>
      <c r="M71" s="358"/>
      <c r="N71" s="358"/>
      <c r="O71" s="358"/>
      <c r="P71" s="358"/>
      <c r="Q71" s="358"/>
      <c r="R71" s="358"/>
      <c r="S71" s="358"/>
      <c r="T71" s="358"/>
      <c r="U71" s="358"/>
      <c r="V71" s="358"/>
      <c r="W71" s="358"/>
      <c r="X71" s="358"/>
      <c r="Y71" s="359"/>
      <c r="Z71" s="135" t="s">
        <v>286</v>
      </c>
      <c r="AA71" s="166" t="s">
        <v>375</v>
      </c>
      <c r="AB71" s="152" t="s">
        <v>376</v>
      </c>
    </row>
    <row r="72" spans="2:28" ht="12" customHeight="1" thickBot="1">
      <c r="B72" s="6" t="s">
        <v>166</v>
      </c>
      <c r="C72" s="13">
        <v>2</v>
      </c>
      <c r="D72" s="45">
        <f>IF(E72="○",2,"")</f>
      </c>
      <c r="E72" s="18"/>
      <c r="F72" s="150"/>
      <c r="G72" s="89" t="s">
        <v>18</v>
      </c>
      <c r="H72" s="1"/>
      <c r="I72" s="1" t="s">
        <v>18</v>
      </c>
      <c r="J72" s="17">
        <f>IF(COUNT(K72:L72)=0,"",SUM(K72:L72))</f>
      </c>
      <c r="K72" s="17">
        <f>IF(E72="○",22.5,"")</f>
      </c>
      <c r="L72" s="25"/>
      <c r="M72" s="17"/>
      <c r="N72" s="17"/>
      <c r="O72" s="17"/>
      <c r="P72" s="17"/>
      <c r="Q72" s="17"/>
      <c r="R72" s="122"/>
      <c r="S72" s="122"/>
      <c r="T72" s="122"/>
      <c r="U72" s="122"/>
      <c r="V72" s="122"/>
      <c r="W72" s="122" t="s">
        <v>17</v>
      </c>
      <c r="X72" s="122"/>
      <c r="Y72" s="93"/>
      <c r="Z72" s="98"/>
      <c r="AA72" s="168">
        <f>IF(D72&lt;&gt;"",IF(F72=$C$362,$D$362,0)+IF(F72=$C$363,$D$363,0)+IF(F72=$C$364,$D$364,0)+IF(F72=$C$365,$D$365,0)+IF(F72=$C$366,$D$366,0),"")</f>
      </c>
      <c r="AB72" s="81">
        <f>IF(AA72&lt;&gt;"",D72*AA72,"")</f>
      </c>
    </row>
    <row r="73" spans="2:28" ht="12" customHeight="1" thickBot="1">
      <c r="B73" s="6" t="s">
        <v>167</v>
      </c>
      <c r="C73" s="13">
        <v>2</v>
      </c>
      <c r="D73" s="45">
        <f>IF(E73="○",2,"")</f>
      </c>
      <c r="E73" s="18"/>
      <c r="F73" s="150"/>
      <c r="G73" s="89" t="s">
        <v>18</v>
      </c>
      <c r="H73" s="1"/>
      <c r="I73" s="1" t="s">
        <v>18</v>
      </c>
      <c r="J73" s="17">
        <f>IF(COUNT(K73:L73)=0,"",SUM(K73:L73))</f>
      </c>
      <c r="K73" s="17">
        <f>IF(E73="○",22.5,"")</f>
      </c>
      <c r="L73" s="25"/>
      <c r="M73" s="17"/>
      <c r="N73" s="17"/>
      <c r="O73" s="17"/>
      <c r="P73" s="17"/>
      <c r="Q73" s="17"/>
      <c r="R73" s="122"/>
      <c r="S73" s="122"/>
      <c r="T73" s="122"/>
      <c r="U73" s="122"/>
      <c r="V73" s="122"/>
      <c r="W73" s="122" t="s">
        <v>17</v>
      </c>
      <c r="X73" s="122"/>
      <c r="Y73" s="93"/>
      <c r="Z73" s="98"/>
      <c r="AA73" s="168">
        <f>IF(D73&lt;&gt;"",IF(F73=$C$362,$D$362,0)+IF(F73=$C$363,$D$363,0)+IF(F73=$C$364,$D$364,0)+IF(F73=$C$365,$D$365,0)+IF(F73=$C$366,$D$366,0),"")</f>
      </c>
      <c r="AB73" s="81">
        <f>IF(AA73&lt;&gt;"",D73*AA73,"")</f>
      </c>
    </row>
    <row r="74" spans="2:28" ht="12" customHeight="1" thickBot="1">
      <c r="B74" s="6" t="s">
        <v>168</v>
      </c>
      <c r="C74" s="13">
        <v>2</v>
      </c>
      <c r="D74" s="45">
        <f>IF(E74="○",2,"")</f>
      </c>
      <c r="E74" s="18"/>
      <c r="F74" s="150"/>
      <c r="G74" s="89" t="s">
        <v>18</v>
      </c>
      <c r="H74" s="1"/>
      <c r="I74" s="1" t="s">
        <v>18</v>
      </c>
      <c r="J74" s="17">
        <f>IF(COUNT(K74:L74)=0,"",SUM(K74:L74))</f>
      </c>
      <c r="K74" s="17">
        <f>IF(E74="○",22.5,"")</f>
      </c>
      <c r="L74" s="25"/>
      <c r="M74" s="17"/>
      <c r="N74" s="17"/>
      <c r="O74" s="17"/>
      <c r="P74" s="17"/>
      <c r="Q74" s="17"/>
      <c r="R74" s="122"/>
      <c r="S74" s="122"/>
      <c r="T74" s="122"/>
      <c r="U74" s="122"/>
      <c r="V74" s="122"/>
      <c r="W74" s="122" t="s">
        <v>17</v>
      </c>
      <c r="X74" s="122"/>
      <c r="Y74" s="93"/>
      <c r="Z74" s="98"/>
      <c r="AA74" s="168">
        <f>IF(D74&lt;&gt;"",IF(F74=$C$362,$D$362,0)+IF(F74=$C$363,$D$363,0)+IF(F74=$C$364,$D$364,0)+IF(F74=$C$365,$D$365,0)+IF(F74=$C$366,$D$366,0),"")</f>
      </c>
      <c r="AB74" s="81">
        <f>IF(AA74&lt;&gt;"",D74*AA74,"")</f>
      </c>
    </row>
    <row r="75" spans="2:28" ht="12" customHeight="1" thickBot="1">
      <c r="B75" s="6" t="s">
        <v>169</v>
      </c>
      <c r="C75" s="13">
        <v>2</v>
      </c>
      <c r="D75" s="45">
        <f>IF(E75="○",2,"")</f>
      </c>
      <c r="E75" s="18"/>
      <c r="F75" s="150"/>
      <c r="G75" s="89" t="s">
        <v>18</v>
      </c>
      <c r="H75" s="1"/>
      <c r="I75" s="1" t="s">
        <v>18</v>
      </c>
      <c r="J75" s="17">
        <f>IF(COUNT(K75:L75)=0,"",SUM(K75:L75))</f>
      </c>
      <c r="K75" s="17">
        <f>IF(E75="○",22.5,"")</f>
      </c>
      <c r="L75" s="25"/>
      <c r="M75" s="17"/>
      <c r="N75" s="17"/>
      <c r="O75" s="17"/>
      <c r="P75" s="17"/>
      <c r="Q75" s="17"/>
      <c r="R75" s="122"/>
      <c r="S75" s="122"/>
      <c r="T75" s="122"/>
      <c r="U75" s="122"/>
      <c r="V75" s="122"/>
      <c r="W75" s="122" t="s">
        <v>17</v>
      </c>
      <c r="X75" s="122"/>
      <c r="Y75" s="93"/>
      <c r="Z75" s="98"/>
      <c r="AA75" s="168">
        <f>IF(D75&lt;&gt;"",IF(F75=$C$362,$D$362,0)+IF(F75=$C$363,$D$363,0)+IF(F75=$C$364,$D$364,0)+IF(F75=$C$365,$D$365,0)+IF(F75=$C$366,$D$366,0),"")</f>
      </c>
      <c r="AB75" s="81">
        <f>IF(AA75&lt;&gt;"",D75*AA75,"")</f>
      </c>
    </row>
    <row r="76" spans="2:28" ht="12" customHeight="1" thickBot="1">
      <c r="B76" s="325" t="s">
        <v>368</v>
      </c>
      <c r="C76" s="326"/>
      <c r="D76" s="326"/>
      <c r="E76" s="326"/>
      <c r="F76" s="326"/>
      <c r="G76" s="326"/>
      <c r="H76" s="326"/>
      <c r="I76" s="326"/>
      <c r="J76" s="326"/>
      <c r="K76" s="326"/>
      <c r="L76" s="326"/>
      <c r="M76" s="326"/>
      <c r="N76" s="326"/>
      <c r="O76" s="326"/>
      <c r="P76" s="326"/>
      <c r="Q76" s="326"/>
      <c r="R76" s="326"/>
      <c r="S76" s="326"/>
      <c r="T76" s="326"/>
      <c r="U76" s="326"/>
      <c r="V76" s="326"/>
      <c r="W76" s="326"/>
      <c r="X76" s="326"/>
      <c r="Y76" s="327"/>
      <c r="Z76" s="94" t="s">
        <v>286</v>
      </c>
      <c r="AA76" s="166" t="s">
        <v>375</v>
      </c>
      <c r="AB76" s="152" t="s">
        <v>376</v>
      </c>
    </row>
    <row r="77" spans="2:28" ht="12" customHeight="1" thickBot="1">
      <c r="B77" s="6" t="s">
        <v>170</v>
      </c>
      <c r="C77" s="13">
        <v>2</v>
      </c>
      <c r="D77" s="45">
        <f>IF(E77="○",2,"")</f>
      </c>
      <c r="E77" s="18"/>
      <c r="F77" s="150"/>
      <c r="G77" s="89" t="s">
        <v>18</v>
      </c>
      <c r="H77" s="1"/>
      <c r="I77" s="1" t="s">
        <v>18</v>
      </c>
      <c r="J77" s="17">
        <f>IF(COUNT(K77:L77)=0,"",SUM(K77:L77))</f>
      </c>
      <c r="K77" s="17">
        <f>IF(E77="○",22.5,"")</f>
      </c>
      <c r="L77" s="25"/>
      <c r="M77" s="17"/>
      <c r="N77" s="17"/>
      <c r="O77" s="17"/>
      <c r="P77" s="17"/>
      <c r="Q77" s="17"/>
      <c r="R77" s="122"/>
      <c r="S77" s="122"/>
      <c r="T77" s="122"/>
      <c r="U77" s="122"/>
      <c r="V77" s="122"/>
      <c r="W77" s="122" t="s">
        <v>17</v>
      </c>
      <c r="X77" s="122"/>
      <c r="Y77" s="93"/>
      <c r="Z77" s="98"/>
      <c r="AA77" s="168">
        <f>IF(D77&lt;&gt;"",IF(F77=$C$362,$D$362,0)+IF(F77=$C$363,$D$363,0)+IF(F77=$C$364,$D$364,0)+IF(F77=$C$365,$D$365,0)+IF(F77=$C$366,$D$366,0),"")</f>
      </c>
      <c r="AB77" s="81">
        <f>IF(AA77&lt;&gt;"",D77*AA77,"")</f>
      </c>
    </row>
    <row r="78" spans="2:28" ht="12" customHeight="1" thickBot="1">
      <c r="B78" s="6" t="s">
        <v>171</v>
      </c>
      <c r="C78" s="13">
        <v>2</v>
      </c>
      <c r="D78" s="45">
        <f>IF(E78="○",2,"")</f>
      </c>
      <c r="E78" s="18"/>
      <c r="F78" s="150"/>
      <c r="G78" s="89" t="s">
        <v>18</v>
      </c>
      <c r="H78" s="1"/>
      <c r="I78" s="1" t="s">
        <v>18</v>
      </c>
      <c r="J78" s="17">
        <f>IF(COUNT(K78:L78)=0,"",SUM(K78:L78))</f>
      </c>
      <c r="K78" s="17">
        <f>IF(E78="○",22.5,"")</f>
      </c>
      <c r="L78" s="25"/>
      <c r="M78" s="17"/>
      <c r="N78" s="17"/>
      <c r="O78" s="17"/>
      <c r="P78" s="17"/>
      <c r="Q78" s="17"/>
      <c r="R78" s="122"/>
      <c r="S78" s="122"/>
      <c r="T78" s="122"/>
      <c r="U78" s="122"/>
      <c r="V78" s="122"/>
      <c r="W78" s="122" t="s">
        <v>17</v>
      </c>
      <c r="X78" s="122"/>
      <c r="Y78" s="93"/>
      <c r="Z78" s="98"/>
      <c r="AA78" s="168">
        <f>IF(D78&lt;&gt;"",IF(F78=$C$362,$D$362,0)+IF(F78=$C$363,$D$363,0)+IF(F78=$C$364,$D$364,0)+IF(F78=$C$365,$D$365,0)+IF(F78=$C$366,$D$366,0),"")</f>
      </c>
      <c r="AB78" s="81">
        <f>IF(AA78&lt;&gt;"",D78*AA78,"")</f>
      </c>
    </row>
    <row r="79" spans="2:28" ht="12" customHeight="1" thickBot="1">
      <c r="B79" s="6" t="s">
        <v>172</v>
      </c>
      <c r="C79" s="13">
        <v>2</v>
      </c>
      <c r="D79" s="45">
        <f>IF(E79="○",2,"")</f>
      </c>
      <c r="E79" s="18"/>
      <c r="F79" s="150"/>
      <c r="G79" s="89" t="s">
        <v>18</v>
      </c>
      <c r="H79" s="1"/>
      <c r="I79" s="1" t="s">
        <v>18</v>
      </c>
      <c r="J79" s="17">
        <f>IF(COUNT(K79:L79)=0,"",SUM(K79:L79))</f>
      </c>
      <c r="K79" s="17">
        <f>IF(E79="○",22.5,"")</f>
      </c>
      <c r="L79" s="25"/>
      <c r="M79" s="17"/>
      <c r="N79" s="17"/>
      <c r="O79" s="17"/>
      <c r="P79" s="17"/>
      <c r="Q79" s="17"/>
      <c r="R79" s="122"/>
      <c r="S79" s="122"/>
      <c r="T79" s="122"/>
      <c r="U79" s="122"/>
      <c r="V79" s="122"/>
      <c r="W79" s="122" t="s">
        <v>17</v>
      </c>
      <c r="X79" s="122"/>
      <c r="Y79" s="93"/>
      <c r="Z79" s="98"/>
      <c r="AA79" s="168">
        <f>IF(D79&lt;&gt;"",IF(F79=$C$362,$D$362,0)+IF(F79=$C$363,$D$363,0)+IF(F79=$C$364,$D$364,0)+IF(F79=$C$365,$D$365,0)+IF(F79=$C$366,$D$366,0),"")</f>
      </c>
      <c r="AB79" s="81">
        <f>IF(AA79&lt;&gt;"",D79*AA79,"")</f>
      </c>
    </row>
    <row r="80" spans="2:28" ht="12" customHeight="1" thickBot="1">
      <c r="B80" s="6" t="s">
        <v>173</v>
      </c>
      <c r="C80" s="13">
        <v>2</v>
      </c>
      <c r="D80" s="45">
        <f>IF(E80="○",2,"")</f>
      </c>
      <c r="E80" s="18"/>
      <c r="F80" s="150"/>
      <c r="G80" s="89" t="s">
        <v>18</v>
      </c>
      <c r="H80" s="1"/>
      <c r="I80" s="1" t="s">
        <v>18</v>
      </c>
      <c r="J80" s="17">
        <f>IF(COUNT(K80:L80)=0,"",SUM(K80:L80))</f>
      </c>
      <c r="K80" s="17">
        <f>IF(E80="○",22.5,"")</f>
      </c>
      <c r="L80" s="25"/>
      <c r="M80" s="17"/>
      <c r="N80" s="17"/>
      <c r="O80" s="17"/>
      <c r="P80" s="17"/>
      <c r="Q80" s="17"/>
      <c r="R80" s="122"/>
      <c r="S80" s="122"/>
      <c r="T80" s="122"/>
      <c r="U80" s="122"/>
      <c r="V80" s="122"/>
      <c r="W80" s="122" t="s">
        <v>17</v>
      </c>
      <c r="X80" s="122"/>
      <c r="Y80" s="93"/>
      <c r="Z80" s="98"/>
      <c r="AA80" s="168">
        <f>IF(D80&lt;&gt;"",IF(F80=$C$362,$D$362,0)+IF(F80=$C$363,$D$363,0)+IF(F80=$C$364,$D$364,0)+IF(F80=$C$365,$D$365,0)+IF(F80=$C$366,$D$366,0),"")</f>
      </c>
      <c r="AB80" s="81">
        <f>IF(AA80&lt;&gt;"",D80*AA80,"")</f>
      </c>
    </row>
    <row r="81" spans="2:28" ht="12" customHeight="1" thickBot="1">
      <c r="B81" s="6" t="s">
        <v>174</v>
      </c>
      <c r="C81" s="13">
        <v>2</v>
      </c>
      <c r="D81" s="45">
        <f>IF(E81="○",2,"")</f>
      </c>
      <c r="E81" s="18"/>
      <c r="F81" s="150"/>
      <c r="G81" s="89" t="s">
        <v>18</v>
      </c>
      <c r="H81" s="1"/>
      <c r="I81" s="1" t="s">
        <v>18</v>
      </c>
      <c r="J81" s="17">
        <f>IF(COUNT(K81:L81)=0,"",SUM(K81:L81))</f>
      </c>
      <c r="K81" s="17">
        <f>IF(E81="○",22.5,"")</f>
      </c>
      <c r="L81" s="25"/>
      <c r="M81" s="17"/>
      <c r="N81" s="17"/>
      <c r="O81" s="17"/>
      <c r="P81" s="17"/>
      <c r="Q81" s="17"/>
      <c r="R81" s="122"/>
      <c r="S81" s="122"/>
      <c r="T81" s="122"/>
      <c r="U81" s="122"/>
      <c r="V81" s="122"/>
      <c r="W81" s="122" t="s">
        <v>17</v>
      </c>
      <c r="X81" s="122"/>
      <c r="Y81" s="93"/>
      <c r="Z81" s="98"/>
      <c r="AA81" s="168">
        <f>IF(D81&lt;&gt;"",IF(F81=$C$362,$D$362,0)+IF(F81=$C$363,$D$363,0)+IF(F81=$C$364,$D$364,0)+IF(F81=$C$365,$D$365,0)+IF(F81=$C$366,$D$366,0),"")</f>
      </c>
      <c r="AB81" s="81">
        <f>IF(AA81&lt;&gt;"",D81*AA81,"")</f>
      </c>
    </row>
    <row r="82" spans="2:28" ht="12" customHeight="1" thickBot="1">
      <c r="B82" s="325" t="s">
        <v>370</v>
      </c>
      <c r="C82" s="326"/>
      <c r="D82" s="326"/>
      <c r="E82" s="326"/>
      <c r="F82" s="326"/>
      <c r="G82" s="326"/>
      <c r="H82" s="326"/>
      <c r="I82" s="326"/>
      <c r="J82" s="326"/>
      <c r="K82" s="326"/>
      <c r="L82" s="326"/>
      <c r="M82" s="326"/>
      <c r="N82" s="326"/>
      <c r="O82" s="326"/>
      <c r="P82" s="326"/>
      <c r="Q82" s="326"/>
      <c r="R82" s="326"/>
      <c r="S82" s="326"/>
      <c r="T82" s="326"/>
      <c r="U82" s="326"/>
      <c r="V82" s="326"/>
      <c r="W82" s="326"/>
      <c r="X82" s="326"/>
      <c r="Y82" s="327"/>
      <c r="Z82" s="94" t="s">
        <v>286</v>
      </c>
      <c r="AA82" s="166" t="s">
        <v>375</v>
      </c>
      <c r="AB82" s="152" t="s">
        <v>376</v>
      </c>
    </row>
    <row r="83" spans="2:28" ht="12" customHeight="1" thickBot="1">
      <c r="B83" s="7" t="s">
        <v>175</v>
      </c>
      <c r="C83" s="13">
        <v>2</v>
      </c>
      <c r="D83" s="45">
        <f aca="true" t="shared" si="11" ref="D83:D93">IF(E83="○",2,"")</f>
      </c>
      <c r="E83" s="18"/>
      <c r="F83" s="150"/>
      <c r="G83" s="62" t="s">
        <v>24</v>
      </c>
      <c r="H83" s="122"/>
      <c r="I83" s="1" t="s">
        <v>18</v>
      </c>
      <c r="J83" s="17">
        <f aca="true" t="shared" si="12" ref="J83:J93">IF(COUNT(K83:L83)=0,"",SUM(K83:L83))</f>
      </c>
      <c r="K83" s="17"/>
      <c r="L83" s="17">
        <f aca="true" t="shared" si="13" ref="L83:L93">IF(E83="○",22.5,"")</f>
      </c>
      <c r="M83" s="17"/>
      <c r="N83" s="17"/>
      <c r="O83" s="17"/>
      <c r="P83" s="17"/>
      <c r="Q83" s="17"/>
      <c r="R83" s="122"/>
      <c r="S83" s="122"/>
      <c r="T83" s="122" t="s">
        <v>17</v>
      </c>
      <c r="U83" s="122"/>
      <c r="V83" s="122"/>
      <c r="W83" s="122"/>
      <c r="X83" s="122" t="s">
        <v>23</v>
      </c>
      <c r="Y83" s="93"/>
      <c r="Z83" s="98"/>
      <c r="AA83" s="168">
        <f aca="true" t="shared" si="14" ref="AA83:AA88">IF(D83&lt;&gt;"",IF(F83=$C$362,$D$362,0)+IF(F83=$C$363,$D$363,0)+IF(F83=$C$364,$D$364,0)+IF(F83=$C$365,$D$365,0)+IF(F83=$C$366,$D$366,0),"")</f>
      </c>
      <c r="AB83" s="81">
        <f aca="true" t="shared" si="15" ref="AB83:AB88">IF(AA83&lt;&gt;"",D83*AA83,"")</f>
      </c>
    </row>
    <row r="84" spans="2:28" ht="12" customHeight="1" thickBot="1">
      <c r="B84" s="7" t="s">
        <v>176</v>
      </c>
      <c r="C84" s="13">
        <v>2</v>
      </c>
      <c r="D84" s="45">
        <f t="shared" si="11"/>
      </c>
      <c r="E84" s="18"/>
      <c r="F84" s="150"/>
      <c r="G84" s="62" t="s">
        <v>24</v>
      </c>
      <c r="H84" s="126"/>
      <c r="I84" s="1" t="s">
        <v>18</v>
      </c>
      <c r="J84" s="17">
        <f t="shared" si="12"/>
      </c>
      <c r="K84" s="17"/>
      <c r="L84" s="17">
        <f t="shared" si="13"/>
      </c>
      <c r="M84" s="17"/>
      <c r="N84" s="17"/>
      <c r="O84" s="17"/>
      <c r="P84" s="17"/>
      <c r="Q84" s="17"/>
      <c r="R84" s="122"/>
      <c r="S84" s="122"/>
      <c r="T84" s="122" t="s">
        <v>17</v>
      </c>
      <c r="U84" s="122"/>
      <c r="V84" s="122"/>
      <c r="W84" s="122"/>
      <c r="X84" s="122" t="s">
        <v>23</v>
      </c>
      <c r="Y84" s="93"/>
      <c r="Z84" s="98"/>
      <c r="AA84" s="168">
        <f t="shared" si="14"/>
      </c>
      <c r="AB84" s="81">
        <f t="shared" si="15"/>
      </c>
    </row>
    <row r="85" spans="2:28" ht="12" customHeight="1" thickBot="1">
      <c r="B85" s="7" t="s">
        <v>177</v>
      </c>
      <c r="C85" s="13">
        <v>2</v>
      </c>
      <c r="D85" s="45">
        <f t="shared" si="11"/>
      </c>
      <c r="E85" s="18"/>
      <c r="F85" s="150"/>
      <c r="G85" s="62" t="s">
        <v>24</v>
      </c>
      <c r="H85" s="126"/>
      <c r="I85" s="1" t="s">
        <v>18</v>
      </c>
      <c r="J85" s="17">
        <f t="shared" si="12"/>
      </c>
      <c r="K85" s="17"/>
      <c r="L85" s="17">
        <f t="shared" si="13"/>
      </c>
      <c r="M85" s="17"/>
      <c r="N85" s="17"/>
      <c r="O85" s="17"/>
      <c r="P85" s="17"/>
      <c r="Q85" s="17"/>
      <c r="R85" s="122"/>
      <c r="S85" s="122"/>
      <c r="T85" s="122" t="s">
        <v>17</v>
      </c>
      <c r="U85" s="122"/>
      <c r="V85" s="122"/>
      <c r="W85" s="122"/>
      <c r="X85" s="122" t="s">
        <v>23</v>
      </c>
      <c r="Y85" s="93"/>
      <c r="Z85" s="98"/>
      <c r="AA85" s="168">
        <f t="shared" si="14"/>
      </c>
      <c r="AB85" s="81">
        <f t="shared" si="15"/>
      </c>
    </row>
    <row r="86" spans="2:28" ht="12" customHeight="1" thickBot="1">
      <c r="B86" s="8" t="s">
        <v>178</v>
      </c>
      <c r="C86" s="13">
        <v>2</v>
      </c>
      <c r="D86" s="45">
        <f t="shared" si="11"/>
      </c>
      <c r="E86" s="18"/>
      <c r="F86" s="150"/>
      <c r="G86" s="91" t="s">
        <v>25</v>
      </c>
      <c r="H86" s="126"/>
      <c r="I86" s="1" t="s">
        <v>18</v>
      </c>
      <c r="J86" s="17">
        <f t="shared" si="12"/>
      </c>
      <c r="K86" s="17"/>
      <c r="L86" s="17">
        <f t="shared" si="13"/>
      </c>
      <c r="M86" s="17"/>
      <c r="N86" s="17"/>
      <c r="O86" s="17"/>
      <c r="P86" s="17"/>
      <c r="Q86" s="17"/>
      <c r="R86" s="122"/>
      <c r="S86" s="122"/>
      <c r="T86" s="122" t="s">
        <v>17</v>
      </c>
      <c r="U86" s="122"/>
      <c r="V86" s="122"/>
      <c r="W86" s="122"/>
      <c r="X86" s="122" t="s">
        <v>23</v>
      </c>
      <c r="Y86" s="93"/>
      <c r="Z86" s="98"/>
      <c r="AA86" s="168">
        <f t="shared" si="14"/>
      </c>
      <c r="AB86" s="81">
        <f t="shared" si="15"/>
      </c>
    </row>
    <row r="87" spans="2:28" ht="12" customHeight="1" thickBot="1">
      <c r="B87" s="8" t="s">
        <v>179</v>
      </c>
      <c r="C87" s="13">
        <v>2</v>
      </c>
      <c r="D87" s="45">
        <f t="shared" si="11"/>
      </c>
      <c r="E87" s="18"/>
      <c r="F87" s="150"/>
      <c r="G87" s="91" t="s">
        <v>25</v>
      </c>
      <c r="H87" s="126"/>
      <c r="I87" s="1" t="s">
        <v>18</v>
      </c>
      <c r="J87" s="17">
        <f t="shared" si="12"/>
      </c>
      <c r="K87" s="17"/>
      <c r="L87" s="17">
        <f t="shared" si="13"/>
      </c>
      <c r="M87" s="17"/>
      <c r="N87" s="17"/>
      <c r="O87" s="17"/>
      <c r="P87" s="17"/>
      <c r="Q87" s="17"/>
      <c r="R87" s="122"/>
      <c r="S87" s="122"/>
      <c r="T87" s="122" t="s">
        <v>17</v>
      </c>
      <c r="U87" s="122"/>
      <c r="V87" s="122"/>
      <c r="W87" s="122"/>
      <c r="X87" s="122" t="s">
        <v>23</v>
      </c>
      <c r="Y87" s="93"/>
      <c r="Z87" s="98"/>
      <c r="AA87" s="168">
        <f t="shared" si="14"/>
      </c>
      <c r="AB87" s="81">
        <f t="shared" si="15"/>
      </c>
    </row>
    <row r="88" spans="2:28" ht="12" customHeight="1" thickBot="1">
      <c r="B88" s="155" t="s">
        <v>180</v>
      </c>
      <c r="C88" s="137">
        <v>2</v>
      </c>
      <c r="D88" s="130">
        <f t="shared" si="11"/>
      </c>
      <c r="E88" s="18"/>
      <c r="F88" s="150"/>
      <c r="G88" s="156" t="s">
        <v>25</v>
      </c>
      <c r="H88" s="126"/>
      <c r="I88" s="132" t="s">
        <v>18</v>
      </c>
      <c r="J88" s="34">
        <f t="shared" si="12"/>
      </c>
      <c r="K88" s="34"/>
      <c r="L88" s="34">
        <f t="shared" si="13"/>
      </c>
      <c r="M88" s="34"/>
      <c r="N88" s="34"/>
      <c r="O88" s="34"/>
      <c r="P88" s="34"/>
      <c r="Q88" s="34"/>
      <c r="R88" s="33"/>
      <c r="S88" s="33"/>
      <c r="T88" s="33" t="s">
        <v>17</v>
      </c>
      <c r="U88" s="33"/>
      <c r="V88" s="33"/>
      <c r="W88" s="33"/>
      <c r="X88" s="33" t="s">
        <v>23</v>
      </c>
      <c r="Y88" s="134"/>
      <c r="Z88" s="98"/>
      <c r="AA88" s="168">
        <f t="shared" si="14"/>
      </c>
      <c r="AB88" s="81">
        <f t="shared" si="15"/>
      </c>
    </row>
    <row r="89" spans="2:28" ht="12" customHeight="1" thickBot="1">
      <c r="B89" s="252" t="s">
        <v>285</v>
      </c>
      <c r="C89" s="253"/>
      <c r="D89" s="253"/>
      <c r="E89" s="254"/>
      <c r="F89" s="254"/>
      <c r="G89" s="253"/>
      <c r="H89" s="253"/>
      <c r="I89" s="253"/>
      <c r="J89" s="253"/>
      <c r="K89" s="253"/>
      <c r="L89" s="253"/>
      <c r="M89" s="253"/>
      <c r="N89" s="253"/>
      <c r="O89" s="253"/>
      <c r="P89" s="253"/>
      <c r="Q89" s="253"/>
      <c r="R89" s="253"/>
      <c r="S89" s="253"/>
      <c r="T89" s="253"/>
      <c r="U89" s="253"/>
      <c r="V89" s="253"/>
      <c r="W89" s="253"/>
      <c r="X89" s="253"/>
      <c r="Y89" s="253"/>
      <c r="Z89" s="254"/>
      <c r="AA89" s="253"/>
      <c r="AB89" s="255"/>
    </row>
    <row r="90" spans="2:28" ht="12" customHeight="1" thickBot="1">
      <c r="B90" s="136" t="s">
        <v>181</v>
      </c>
      <c r="C90" s="141">
        <v>2</v>
      </c>
      <c r="D90" s="142">
        <f t="shared" si="11"/>
      </c>
      <c r="E90" s="18"/>
      <c r="F90" s="150"/>
      <c r="G90" s="56" t="s">
        <v>18</v>
      </c>
      <c r="H90" s="143"/>
      <c r="I90" s="143" t="s">
        <v>18</v>
      </c>
      <c r="J90" s="144">
        <f t="shared" si="12"/>
      </c>
      <c r="K90" s="144"/>
      <c r="L90" s="144">
        <f t="shared" si="13"/>
      </c>
      <c r="M90" s="144"/>
      <c r="N90" s="144"/>
      <c r="O90" s="144"/>
      <c r="P90" s="144"/>
      <c r="Q90" s="144"/>
      <c r="R90" s="145"/>
      <c r="S90" s="145"/>
      <c r="T90" s="145"/>
      <c r="U90" s="145"/>
      <c r="V90" s="145"/>
      <c r="W90" s="145" t="s">
        <v>17</v>
      </c>
      <c r="X90" s="145"/>
      <c r="Y90" s="146"/>
      <c r="Z90" s="98"/>
      <c r="AA90" s="168">
        <f>IF(D90&lt;&gt;"",IF(F90=$C$362,$D$362,0)+IF(F90=$C$363,$D$363,0)+IF(F90=$C$364,$D$364,0)+IF(F90=$C$365,$D$365,0)+IF(F90=$C$366,$D$366,0),"")</f>
      </c>
      <c r="AB90" s="81">
        <f>IF(AA90&lt;&gt;"",D90*AA90,"")</f>
      </c>
    </row>
    <row r="91" spans="2:28" ht="12" customHeight="1" thickBot="1">
      <c r="B91" s="6" t="s">
        <v>182</v>
      </c>
      <c r="C91" s="13">
        <v>2</v>
      </c>
      <c r="D91" s="45">
        <f t="shared" si="11"/>
      </c>
      <c r="E91" s="18"/>
      <c r="F91" s="150"/>
      <c r="G91" s="89" t="s">
        <v>18</v>
      </c>
      <c r="H91" s="1"/>
      <c r="I91" s="1" t="s">
        <v>18</v>
      </c>
      <c r="J91" s="17">
        <f t="shared" si="12"/>
      </c>
      <c r="K91" s="17"/>
      <c r="L91" s="17">
        <f t="shared" si="13"/>
      </c>
      <c r="M91" s="17"/>
      <c r="N91" s="17"/>
      <c r="O91" s="17"/>
      <c r="P91" s="17"/>
      <c r="Q91" s="17"/>
      <c r="R91" s="122"/>
      <c r="S91" s="122"/>
      <c r="T91" s="122"/>
      <c r="U91" s="122"/>
      <c r="V91" s="122"/>
      <c r="W91" s="122" t="s">
        <v>17</v>
      </c>
      <c r="X91" s="122"/>
      <c r="Y91" s="93"/>
      <c r="Z91" s="98"/>
      <c r="AA91" s="168">
        <f>IF(D91&lt;&gt;"",IF(F91=$C$362,$D$362,0)+IF(F91=$C$363,$D$363,0)+IF(F91=$C$364,$D$364,0)+IF(F91=$C$365,$D$365,0)+IF(F91=$C$366,$D$366,0),"")</f>
      </c>
      <c r="AB91" s="81">
        <f>IF(AA91&lt;&gt;"",D91*AA91,"")</f>
      </c>
    </row>
    <row r="92" spans="2:28" ht="12" customHeight="1" thickBot="1">
      <c r="B92" s="6" t="s">
        <v>183</v>
      </c>
      <c r="C92" s="13">
        <v>2</v>
      </c>
      <c r="D92" s="45">
        <f t="shared" si="11"/>
      </c>
      <c r="E92" s="18"/>
      <c r="F92" s="150"/>
      <c r="G92" s="89" t="s">
        <v>18</v>
      </c>
      <c r="H92" s="1"/>
      <c r="I92" s="1" t="s">
        <v>18</v>
      </c>
      <c r="J92" s="17">
        <f t="shared" si="12"/>
      </c>
      <c r="K92" s="17"/>
      <c r="L92" s="17">
        <f t="shared" si="13"/>
      </c>
      <c r="M92" s="17"/>
      <c r="N92" s="17"/>
      <c r="O92" s="17"/>
      <c r="P92" s="17"/>
      <c r="Q92" s="17"/>
      <c r="R92" s="122"/>
      <c r="S92" s="122"/>
      <c r="T92" s="122"/>
      <c r="U92" s="122"/>
      <c r="V92" s="122"/>
      <c r="W92" s="122" t="s">
        <v>17</v>
      </c>
      <c r="X92" s="122"/>
      <c r="Y92" s="93"/>
      <c r="Z92" s="98"/>
      <c r="AA92" s="168">
        <f>IF(D92&lt;&gt;"",IF(F92=$C$362,$D$362,0)+IF(F92=$C$363,$D$363,0)+IF(F92=$C$364,$D$364,0)+IF(F92=$C$365,$D$365,0)+IF(F92=$C$366,$D$366,0),"")</f>
      </c>
      <c r="AB92" s="81">
        <f>IF(AA92&lt;&gt;"",D92*AA92,"")</f>
      </c>
    </row>
    <row r="93" spans="2:28" ht="12" customHeight="1" thickBot="1">
      <c r="B93" s="6" t="s">
        <v>184</v>
      </c>
      <c r="C93" s="13">
        <v>2</v>
      </c>
      <c r="D93" s="45">
        <f t="shared" si="11"/>
      </c>
      <c r="E93" s="18"/>
      <c r="F93" s="150"/>
      <c r="G93" s="89" t="s">
        <v>18</v>
      </c>
      <c r="H93" s="1"/>
      <c r="I93" s="1" t="s">
        <v>18</v>
      </c>
      <c r="J93" s="17">
        <f t="shared" si="12"/>
      </c>
      <c r="K93" s="17"/>
      <c r="L93" s="17">
        <f t="shared" si="13"/>
      </c>
      <c r="M93" s="17"/>
      <c r="N93" s="17"/>
      <c r="O93" s="17"/>
      <c r="P93" s="17"/>
      <c r="Q93" s="17"/>
      <c r="R93" s="122"/>
      <c r="S93" s="122"/>
      <c r="T93" s="122"/>
      <c r="U93" s="122"/>
      <c r="V93" s="122"/>
      <c r="W93" s="122" t="s">
        <v>17</v>
      </c>
      <c r="X93" s="122"/>
      <c r="Y93" s="93"/>
      <c r="Z93" s="98"/>
      <c r="AA93" s="168">
        <f>IF(D93&lt;&gt;"",IF(F93=$C$362,$D$362,0)+IF(F93=$C$363,$D$363,0)+IF(F93=$C$364,$D$364,0)+IF(F93=$C$365,$D$365,0)+IF(F93=$C$366,$D$366,0),"")</f>
      </c>
      <c r="AB93" s="81">
        <f>IF(AA93&lt;&gt;"",D93*AA93,"")</f>
      </c>
    </row>
    <row r="94" spans="2:28" ht="12" customHeight="1" thickBot="1">
      <c r="B94" s="197" t="s">
        <v>371</v>
      </c>
      <c r="C94" s="198"/>
      <c r="D94" s="198"/>
      <c r="E94" s="198"/>
      <c r="F94" s="198"/>
      <c r="G94" s="198"/>
      <c r="H94" s="198"/>
      <c r="I94" s="198"/>
      <c r="J94" s="198"/>
      <c r="K94" s="198"/>
      <c r="L94" s="198"/>
      <c r="M94" s="198"/>
      <c r="N94" s="198"/>
      <c r="O94" s="198"/>
      <c r="P94" s="198"/>
      <c r="Q94" s="198"/>
      <c r="R94" s="198"/>
      <c r="S94" s="198"/>
      <c r="T94" s="198"/>
      <c r="U94" s="198"/>
      <c r="V94" s="198"/>
      <c r="W94" s="198"/>
      <c r="X94" s="198"/>
      <c r="Y94" s="199"/>
      <c r="Z94" s="135" t="s">
        <v>286</v>
      </c>
      <c r="AA94" s="166" t="s">
        <v>377</v>
      </c>
      <c r="AB94" s="152" t="s">
        <v>376</v>
      </c>
    </row>
    <row r="95" spans="2:28" ht="12" customHeight="1" thickBot="1">
      <c r="B95" s="12" t="s">
        <v>22</v>
      </c>
      <c r="C95" s="13">
        <v>2</v>
      </c>
      <c r="D95" s="45">
        <f>IF(E95="○",2,"")</f>
      </c>
      <c r="E95" s="185"/>
      <c r="F95" s="150"/>
      <c r="G95" s="90" t="s">
        <v>30</v>
      </c>
      <c r="H95" s="1"/>
      <c r="I95" s="1" t="s">
        <v>18</v>
      </c>
      <c r="J95" s="17">
        <f>IF(COUNT(K95:L95)=0,"",SUM(K95:L95))</f>
      </c>
      <c r="K95" s="17">
        <f>IF(E95="○",22.5,"")</f>
      </c>
      <c r="L95" s="25"/>
      <c r="M95" s="17"/>
      <c r="N95" s="17"/>
      <c r="O95" s="17"/>
      <c r="P95" s="17"/>
      <c r="Q95" s="17"/>
      <c r="R95" s="122"/>
      <c r="S95" s="122" t="s">
        <v>17</v>
      </c>
      <c r="T95" s="122"/>
      <c r="U95" s="122"/>
      <c r="V95" s="122"/>
      <c r="W95" s="122"/>
      <c r="X95" s="122"/>
      <c r="Y95" s="93"/>
      <c r="Z95" s="98"/>
      <c r="AA95" s="168">
        <f>IF(D95&lt;&gt;"",IF(F95=$C$362,$D$362,0)+IF(F95=$C$363,$D$363,0)+IF(F95=$C$364,$D$364,0)+IF(F95=$C$365,$D$365,0)+IF(F95=$C$366,$D$366,0),"")</f>
      </c>
      <c r="AB95" s="81">
        <f>IF(AA95&lt;&gt;"",D95*AA95,"")</f>
      </c>
    </row>
    <row r="96" spans="2:28" ht="12" customHeight="1">
      <c r="B96" s="252" t="s">
        <v>310</v>
      </c>
      <c r="C96" s="253"/>
      <c r="D96" s="253"/>
      <c r="E96" s="356"/>
      <c r="F96" s="356"/>
      <c r="G96" s="253"/>
      <c r="H96" s="253"/>
      <c r="I96" s="253"/>
      <c r="J96" s="253"/>
      <c r="K96" s="253"/>
      <c r="L96" s="253"/>
      <c r="M96" s="253"/>
      <c r="N96" s="253"/>
      <c r="O96" s="253"/>
      <c r="P96" s="253"/>
      <c r="Q96" s="253"/>
      <c r="R96" s="253"/>
      <c r="S96" s="253"/>
      <c r="T96" s="253"/>
      <c r="U96" s="253"/>
      <c r="V96" s="253"/>
      <c r="W96" s="253"/>
      <c r="X96" s="253"/>
      <c r="Y96" s="253"/>
      <c r="Z96" s="357"/>
      <c r="AA96" s="253"/>
      <c r="AB96" s="255"/>
    </row>
    <row r="97" spans="2:28" ht="12" customHeight="1" thickBot="1">
      <c r="B97" s="334" t="s">
        <v>26</v>
      </c>
      <c r="C97" s="326"/>
      <c r="D97" s="326"/>
      <c r="E97" s="326"/>
      <c r="F97" s="326"/>
      <c r="G97" s="326"/>
      <c r="H97" s="326"/>
      <c r="I97" s="326"/>
      <c r="J97" s="326"/>
      <c r="K97" s="326"/>
      <c r="L97" s="326"/>
      <c r="M97" s="326"/>
      <c r="N97" s="326"/>
      <c r="O97" s="326"/>
      <c r="P97" s="326"/>
      <c r="Q97" s="326"/>
      <c r="R97" s="326"/>
      <c r="S97" s="326"/>
      <c r="T97" s="326"/>
      <c r="U97" s="326"/>
      <c r="V97" s="326"/>
      <c r="W97" s="326"/>
      <c r="X97" s="326"/>
      <c r="Y97" s="327"/>
      <c r="Z97" s="147" t="s">
        <v>286</v>
      </c>
      <c r="AA97" s="166" t="s">
        <v>375</v>
      </c>
      <c r="AB97" s="152" t="s">
        <v>376</v>
      </c>
    </row>
    <row r="98" spans="2:28" ht="12" customHeight="1" thickBot="1">
      <c r="B98" s="6" t="s">
        <v>185</v>
      </c>
      <c r="C98" s="13">
        <v>2</v>
      </c>
      <c r="D98" s="45">
        <f aca="true" t="shared" si="16" ref="D98:D143">IF(E98="○",2,"")</f>
      </c>
      <c r="E98" s="18"/>
      <c r="F98" s="150"/>
      <c r="G98" s="89" t="s">
        <v>18</v>
      </c>
      <c r="H98" s="1"/>
      <c r="I98" s="1" t="s">
        <v>18</v>
      </c>
      <c r="J98" s="17">
        <f aca="true" t="shared" si="17" ref="J98:J143">IF(COUNT(K98:L98)=0,"",SUM(K98:L98))</f>
      </c>
      <c r="K98" s="17"/>
      <c r="L98" s="17">
        <f aca="true" t="shared" si="18" ref="L98:L107">IF(E98="○",22.5,"")</f>
      </c>
      <c r="M98" s="17"/>
      <c r="N98" s="17"/>
      <c r="O98" s="17"/>
      <c r="P98" s="17"/>
      <c r="Q98" s="17"/>
      <c r="R98" s="122"/>
      <c r="S98" s="122"/>
      <c r="T98" s="122"/>
      <c r="U98" s="122"/>
      <c r="V98" s="122"/>
      <c r="W98" s="122" t="s">
        <v>17</v>
      </c>
      <c r="X98" s="122"/>
      <c r="Y98" s="93"/>
      <c r="Z98" s="98"/>
      <c r="AA98" s="168">
        <f>IF(D98&lt;&gt;"",IF(F98=$C$362,$D$362,0)+IF(F98=$C$363,$D$363,0)+IF(F98=$C$364,$D$364,0)+IF(F98=$C$365,$D$365,0)+IF(F98=$C$366,$D$366,0),"")</f>
      </c>
      <c r="AB98" s="81">
        <f aca="true" t="shared" si="19" ref="AB98:AB143">IF(AA98&lt;&gt;"",D98*AA98,"")</f>
      </c>
    </row>
    <row r="99" spans="2:28" ht="12" customHeight="1" thickBot="1">
      <c r="B99" s="6" t="s">
        <v>186</v>
      </c>
      <c r="C99" s="13">
        <v>2</v>
      </c>
      <c r="D99" s="45">
        <f t="shared" si="16"/>
      </c>
      <c r="E99" s="18"/>
      <c r="F99" s="150"/>
      <c r="G99" s="89" t="s">
        <v>18</v>
      </c>
      <c r="H99" s="1"/>
      <c r="I99" s="1" t="s">
        <v>18</v>
      </c>
      <c r="J99" s="17">
        <f t="shared" si="17"/>
      </c>
      <c r="K99" s="17"/>
      <c r="L99" s="17">
        <f t="shared" si="18"/>
      </c>
      <c r="M99" s="17"/>
      <c r="N99" s="17"/>
      <c r="O99" s="17"/>
      <c r="P99" s="17"/>
      <c r="Q99" s="17"/>
      <c r="R99" s="122"/>
      <c r="S99" s="122"/>
      <c r="T99" s="122"/>
      <c r="U99" s="122"/>
      <c r="V99" s="122"/>
      <c r="W99" s="122" t="s">
        <v>17</v>
      </c>
      <c r="X99" s="122"/>
      <c r="Y99" s="93"/>
      <c r="Z99" s="98"/>
      <c r="AA99" s="168">
        <f aca="true" t="shared" si="20" ref="AA99:AA143">IF(D99&lt;&gt;"",IF(F99=$C$362,$D$362,0)+IF(F99=$C$363,$D$363,0)+IF(F99=$C$364,$D$364,0)+IF(F99=$C$365,$D$365,0)+IF(F99=$C$366,$D$366,0),"")</f>
      </c>
      <c r="AB99" s="81">
        <f t="shared" si="19"/>
      </c>
    </row>
    <row r="100" spans="2:28" ht="12" customHeight="1" thickBot="1">
      <c r="B100" s="6" t="s">
        <v>187</v>
      </c>
      <c r="C100" s="13">
        <v>2</v>
      </c>
      <c r="D100" s="45">
        <f t="shared" si="16"/>
      </c>
      <c r="E100" s="18"/>
      <c r="F100" s="150"/>
      <c r="G100" s="89" t="s">
        <v>18</v>
      </c>
      <c r="H100" s="1"/>
      <c r="I100" s="1" t="s">
        <v>18</v>
      </c>
      <c r="J100" s="17">
        <f t="shared" si="17"/>
      </c>
      <c r="K100" s="17"/>
      <c r="L100" s="17">
        <f t="shared" si="18"/>
      </c>
      <c r="M100" s="17"/>
      <c r="N100" s="17"/>
      <c r="O100" s="17"/>
      <c r="P100" s="17"/>
      <c r="Q100" s="17"/>
      <c r="R100" s="122"/>
      <c r="S100" s="122"/>
      <c r="T100" s="122"/>
      <c r="U100" s="122"/>
      <c r="V100" s="122"/>
      <c r="W100" s="122" t="s">
        <v>17</v>
      </c>
      <c r="X100" s="122"/>
      <c r="Y100" s="93"/>
      <c r="Z100" s="98"/>
      <c r="AA100" s="168">
        <f t="shared" si="20"/>
      </c>
      <c r="AB100" s="81">
        <f t="shared" si="19"/>
      </c>
    </row>
    <row r="101" spans="2:28" ht="12" customHeight="1" thickBot="1">
      <c r="B101" s="6" t="s">
        <v>188</v>
      </c>
      <c r="C101" s="13">
        <v>2</v>
      </c>
      <c r="D101" s="45">
        <f t="shared" si="16"/>
      </c>
      <c r="E101" s="18"/>
      <c r="F101" s="150"/>
      <c r="G101" s="89" t="s">
        <v>18</v>
      </c>
      <c r="H101" s="1"/>
      <c r="I101" s="1" t="s">
        <v>18</v>
      </c>
      <c r="J101" s="17">
        <f t="shared" si="17"/>
      </c>
      <c r="K101" s="17"/>
      <c r="L101" s="17">
        <f t="shared" si="18"/>
      </c>
      <c r="M101" s="17"/>
      <c r="N101" s="17"/>
      <c r="O101" s="17"/>
      <c r="P101" s="17"/>
      <c r="Q101" s="17"/>
      <c r="R101" s="122"/>
      <c r="S101" s="122"/>
      <c r="T101" s="122"/>
      <c r="U101" s="122"/>
      <c r="V101" s="122"/>
      <c r="W101" s="122" t="s">
        <v>17</v>
      </c>
      <c r="X101" s="122"/>
      <c r="Y101" s="93"/>
      <c r="Z101" s="98"/>
      <c r="AA101" s="168">
        <f t="shared" si="20"/>
      </c>
      <c r="AB101" s="81">
        <f t="shared" si="19"/>
      </c>
    </row>
    <row r="102" spans="2:28" ht="12" customHeight="1" thickBot="1">
      <c r="B102" s="6" t="s">
        <v>189</v>
      </c>
      <c r="C102" s="13">
        <v>2</v>
      </c>
      <c r="D102" s="45">
        <f t="shared" si="16"/>
      </c>
      <c r="E102" s="18"/>
      <c r="F102" s="150"/>
      <c r="G102" s="89" t="s">
        <v>18</v>
      </c>
      <c r="H102" s="1"/>
      <c r="I102" s="1" t="s">
        <v>18</v>
      </c>
      <c r="J102" s="17">
        <f t="shared" si="17"/>
      </c>
      <c r="K102" s="17"/>
      <c r="L102" s="17">
        <f t="shared" si="18"/>
      </c>
      <c r="M102" s="17"/>
      <c r="N102" s="17"/>
      <c r="O102" s="17"/>
      <c r="P102" s="17"/>
      <c r="Q102" s="17"/>
      <c r="R102" s="122"/>
      <c r="S102" s="122"/>
      <c r="T102" s="122"/>
      <c r="U102" s="122"/>
      <c r="V102" s="122"/>
      <c r="W102" s="122" t="s">
        <v>17</v>
      </c>
      <c r="X102" s="122"/>
      <c r="Y102" s="93"/>
      <c r="Z102" s="98"/>
      <c r="AA102" s="168">
        <f t="shared" si="20"/>
      </c>
      <c r="AB102" s="81">
        <f t="shared" si="19"/>
      </c>
    </row>
    <row r="103" spans="2:28" ht="12" customHeight="1" thickBot="1">
      <c r="B103" s="6" t="s">
        <v>190</v>
      </c>
      <c r="C103" s="13">
        <v>2</v>
      </c>
      <c r="D103" s="45">
        <f t="shared" si="16"/>
      </c>
      <c r="E103" s="18"/>
      <c r="F103" s="150"/>
      <c r="G103" s="89" t="s">
        <v>18</v>
      </c>
      <c r="H103" s="1"/>
      <c r="I103" s="1" t="s">
        <v>18</v>
      </c>
      <c r="J103" s="17">
        <f t="shared" si="17"/>
      </c>
      <c r="K103" s="17"/>
      <c r="L103" s="17">
        <f t="shared" si="18"/>
      </c>
      <c r="M103" s="17"/>
      <c r="N103" s="17"/>
      <c r="O103" s="17"/>
      <c r="P103" s="17"/>
      <c r="Q103" s="17"/>
      <c r="R103" s="122"/>
      <c r="S103" s="122"/>
      <c r="T103" s="122"/>
      <c r="U103" s="122"/>
      <c r="V103" s="122"/>
      <c r="W103" s="122" t="s">
        <v>17</v>
      </c>
      <c r="X103" s="122"/>
      <c r="Y103" s="93"/>
      <c r="Z103" s="98"/>
      <c r="AA103" s="168">
        <f t="shared" si="20"/>
      </c>
      <c r="AB103" s="81">
        <f t="shared" si="19"/>
      </c>
    </row>
    <row r="104" spans="2:28" ht="12" customHeight="1" thickBot="1">
      <c r="B104" s="6" t="s">
        <v>191</v>
      </c>
      <c r="C104" s="13">
        <v>2</v>
      </c>
      <c r="D104" s="45">
        <f t="shared" si="16"/>
      </c>
      <c r="E104" s="18"/>
      <c r="F104" s="150"/>
      <c r="G104" s="89" t="s">
        <v>18</v>
      </c>
      <c r="H104" s="1"/>
      <c r="I104" s="1" t="s">
        <v>18</v>
      </c>
      <c r="J104" s="17">
        <f t="shared" si="17"/>
      </c>
      <c r="K104" s="17"/>
      <c r="L104" s="17">
        <f t="shared" si="18"/>
      </c>
      <c r="M104" s="17"/>
      <c r="N104" s="17"/>
      <c r="O104" s="17"/>
      <c r="P104" s="17"/>
      <c r="Q104" s="17"/>
      <c r="R104" s="122"/>
      <c r="S104" s="122"/>
      <c r="T104" s="122"/>
      <c r="U104" s="122"/>
      <c r="V104" s="122"/>
      <c r="W104" s="122" t="s">
        <v>17</v>
      </c>
      <c r="X104" s="122"/>
      <c r="Y104" s="93"/>
      <c r="Z104" s="98"/>
      <c r="AA104" s="168">
        <f t="shared" si="20"/>
      </c>
      <c r="AB104" s="81">
        <f t="shared" si="19"/>
      </c>
    </row>
    <row r="105" spans="2:28" ht="12" customHeight="1" thickBot="1">
      <c r="B105" s="6" t="s">
        <v>192</v>
      </c>
      <c r="C105" s="13">
        <v>2</v>
      </c>
      <c r="D105" s="45">
        <f t="shared" si="16"/>
      </c>
      <c r="E105" s="18"/>
      <c r="F105" s="150"/>
      <c r="G105" s="89" t="s">
        <v>18</v>
      </c>
      <c r="H105" s="1"/>
      <c r="I105" s="1" t="s">
        <v>18</v>
      </c>
      <c r="J105" s="17">
        <f t="shared" si="17"/>
      </c>
      <c r="K105" s="17"/>
      <c r="L105" s="17">
        <f t="shared" si="18"/>
      </c>
      <c r="M105" s="17"/>
      <c r="N105" s="17"/>
      <c r="O105" s="17"/>
      <c r="P105" s="17"/>
      <c r="Q105" s="17"/>
      <c r="R105" s="122"/>
      <c r="S105" s="122"/>
      <c r="T105" s="122"/>
      <c r="U105" s="122"/>
      <c r="V105" s="122"/>
      <c r="W105" s="122" t="s">
        <v>17</v>
      </c>
      <c r="X105" s="122"/>
      <c r="Y105" s="93"/>
      <c r="Z105" s="98"/>
      <c r="AA105" s="168">
        <f t="shared" si="20"/>
      </c>
      <c r="AB105" s="81">
        <f t="shared" si="19"/>
      </c>
    </row>
    <row r="106" spans="2:28" ht="12" customHeight="1" thickBot="1">
      <c r="B106" s="6" t="s">
        <v>193</v>
      </c>
      <c r="C106" s="13">
        <v>2</v>
      </c>
      <c r="D106" s="45">
        <f t="shared" si="16"/>
      </c>
      <c r="E106" s="18"/>
      <c r="F106" s="150"/>
      <c r="G106" s="89" t="s">
        <v>18</v>
      </c>
      <c r="H106" s="1"/>
      <c r="I106" s="1" t="s">
        <v>18</v>
      </c>
      <c r="J106" s="17">
        <f t="shared" si="17"/>
      </c>
      <c r="K106" s="17"/>
      <c r="L106" s="17">
        <f t="shared" si="18"/>
      </c>
      <c r="M106" s="17"/>
      <c r="N106" s="17"/>
      <c r="O106" s="17"/>
      <c r="P106" s="17"/>
      <c r="Q106" s="17"/>
      <c r="R106" s="122"/>
      <c r="S106" s="122"/>
      <c r="T106" s="122"/>
      <c r="U106" s="122"/>
      <c r="V106" s="122"/>
      <c r="W106" s="122" t="s">
        <v>17</v>
      </c>
      <c r="X106" s="122"/>
      <c r="Y106" s="93"/>
      <c r="Z106" s="98"/>
      <c r="AA106" s="168">
        <f t="shared" si="20"/>
      </c>
      <c r="AB106" s="81">
        <f t="shared" si="19"/>
      </c>
    </row>
    <row r="107" spans="2:28" ht="12" customHeight="1" thickBot="1">
      <c r="B107" s="6" t="s">
        <v>194</v>
      </c>
      <c r="C107" s="13">
        <v>2</v>
      </c>
      <c r="D107" s="45">
        <f t="shared" si="16"/>
      </c>
      <c r="E107" s="18"/>
      <c r="F107" s="150"/>
      <c r="G107" s="89" t="s">
        <v>18</v>
      </c>
      <c r="H107" s="1"/>
      <c r="I107" s="1" t="s">
        <v>18</v>
      </c>
      <c r="J107" s="17">
        <f t="shared" si="17"/>
      </c>
      <c r="K107" s="17"/>
      <c r="L107" s="17">
        <f t="shared" si="18"/>
      </c>
      <c r="M107" s="17"/>
      <c r="N107" s="17"/>
      <c r="O107" s="17"/>
      <c r="P107" s="17"/>
      <c r="Q107" s="17"/>
      <c r="R107" s="122"/>
      <c r="S107" s="122"/>
      <c r="T107" s="122"/>
      <c r="U107" s="122"/>
      <c r="V107" s="122"/>
      <c r="W107" s="122" t="s">
        <v>17</v>
      </c>
      <c r="X107" s="122"/>
      <c r="Y107" s="93"/>
      <c r="Z107" s="98"/>
      <c r="AA107" s="168">
        <f t="shared" si="20"/>
      </c>
      <c r="AB107" s="81">
        <f t="shared" si="19"/>
      </c>
    </row>
    <row r="108" spans="2:28" ht="12" customHeight="1" thickBot="1">
      <c r="B108" s="6" t="s">
        <v>195</v>
      </c>
      <c r="C108" s="13">
        <v>2</v>
      </c>
      <c r="D108" s="45">
        <f t="shared" si="16"/>
      </c>
      <c r="E108" s="18"/>
      <c r="F108" s="150"/>
      <c r="G108" s="89" t="s">
        <v>18</v>
      </c>
      <c r="H108" s="1"/>
      <c r="I108" s="1" t="s">
        <v>18</v>
      </c>
      <c r="J108" s="17">
        <f t="shared" si="17"/>
      </c>
      <c r="K108" s="17">
        <f aca="true" t="shared" si="21" ref="K108:K143">IF(E108="○",22.5,"")</f>
      </c>
      <c r="L108" s="25"/>
      <c r="M108" s="17"/>
      <c r="N108" s="17"/>
      <c r="O108" s="17"/>
      <c r="P108" s="17"/>
      <c r="Q108" s="17"/>
      <c r="R108" s="122"/>
      <c r="S108" s="122"/>
      <c r="T108" s="122"/>
      <c r="U108" s="122"/>
      <c r="V108" s="122"/>
      <c r="W108" s="122" t="s">
        <v>17</v>
      </c>
      <c r="X108" s="122"/>
      <c r="Y108" s="93"/>
      <c r="Z108" s="98"/>
      <c r="AA108" s="168">
        <f t="shared" si="20"/>
      </c>
      <c r="AB108" s="81">
        <f t="shared" si="19"/>
      </c>
    </row>
    <row r="109" spans="2:28" ht="12" customHeight="1" thickBot="1">
      <c r="B109" s="6" t="s">
        <v>196</v>
      </c>
      <c r="C109" s="13">
        <v>2</v>
      </c>
      <c r="D109" s="45">
        <f t="shared" si="16"/>
      </c>
      <c r="E109" s="18"/>
      <c r="F109" s="150"/>
      <c r="G109" s="89" t="s">
        <v>18</v>
      </c>
      <c r="H109" s="1"/>
      <c r="I109" s="1" t="s">
        <v>18</v>
      </c>
      <c r="J109" s="17">
        <f t="shared" si="17"/>
      </c>
      <c r="K109" s="17">
        <f t="shared" si="21"/>
      </c>
      <c r="L109" s="25"/>
      <c r="M109" s="17"/>
      <c r="N109" s="17"/>
      <c r="O109" s="17"/>
      <c r="P109" s="17"/>
      <c r="Q109" s="17"/>
      <c r="R109" s="122"/>
      <c r="S109" s="122"/>
      <c r="T109" s="122"/>
      <c r="U109" s="122"/>
      <c r="V109" s="122"/>
      <c r="W109" s="122" t="s">
        <v>17</v>
      </c>
      <c r="X109" s="122"/>
      <c r="Y109" s="93"/>
      <c r="Z109" s="98"/>
      <c r="AA109" s="168">
        <f t="shared" si="20"/>
      </c>
      <c r="AB109" s="81">
        <f t="shared" si="19"/>
      </c>
    </row>
    <row r="110" spans="2:28" ht="12" customHeight="1" thickBot="1">
      <c r="B110" s="6" t="s">
        <v>197</v>
      </c>
      <c r="C110" s="13">
        <v>2</v>
      </c>
      <c r="D110" s="45">
        <f t="shared" si="16"/>
      </c>
      <c r="E110" s="18"/>
      <c r="F110" s="150"/>
      <c r="G110" s="89" t="s">
        <v>18</v>
      </c>
      <c r="H110" s="1"/>
      <c r="I110" s="1" t="s">
        <v>18</v>
      </c>
      <c r="J110" s="17">
        <f t="shared" si="17"/>
      </c>
      <c r="K110" s="17">
        <f t="shared" si="21"/>
      </c>
      <c r="L110" s="25"/>
      <c r="M110" s="17"/>
      <c r="N110" s="17"/>
      <c r="O110" s="17"/>
      <c r="P110" s="17"/>
      <c r="Q110" s="17"/>
      <c r="R110" s="122"/>
      <c r="S110" s="122"/>
      <c r="T110" s="122"/>
      <c r="U110" s="122"/>
      <c r="V110" s="122"/>
      <c r="W110" s="122" t="s">
        <v>17</v>
      </c>
      <c r="X110" s="122"/>
      <c r="Y110" s="93"/>
      <c r="Z110" s="98"/>
      <c r="AA110" s="168">
        <f t="shared" si="20"/>
      </c>
      <c r="AB110" s="81">
        <f t="shared" si="19"/>
      </c>
    </row>
    <row r="111" spans="2:28" ht="12" customHeight="1" thickBot="1">
      <c r="B111" s="6" t="s">
        <v>198</v>
      </c>
      <c r="C111" s="13">
        <v>2</v>
      </c>
      <c r="D111" s="45">
        <f t="shared" si="16"/>
      </c>
      <c r="E111" s="18"/>
      <c r="F111" s="150"/>
      <c r="G111" s="89" t="s">
        <v>18</v>
      </c>
      <c r="H111" s="1"/>
      <c r="I111" s="1" t="s">
        <v>18</v>
      </c>
      <c r="J111" s="17">
        <f t="shared" si="17"/>
      </c>
      <c r="K111" s="17">
        <f t="shared" si="21"/>
      </c>
      <c r="L111" s="25"/>
      <c r="M111" s="17"/>
      <c r="N111" s="17"/>
      <c r="O111" s="17"/>
      <c r="P111" s="17"/>
      <c r="Q111" s="17"/>
      <c r="R111" s="122"/>
      <c r="S111" s="122"/>
      <c r="T111" s="122"/>
      <c r="U111" s="122"/>
      <c r="V111" s="122"/>
      <c r="W111" s="122" t="s">
        <v>17</v>
      </c>
      <c r="X111" s="122"/>
      <c r="Y111" s="93"/>
      <c r="Z111" s="98"/>
      <c r="AA111" s="168">
        <f t="shared" si="20"/>
      </c>
      <c r="AB111" s="81">
        <f t="shared" si="19"/>
      </c>
    </row>
    <row r="112" spans="2:28" ht="12" customHeight="1" thickBot="1">
      <c r="B112" s="6" t="s">
        <v>199</v>
      </c>
      <c r="C112" s="13">
        <v>2</v>
      </c>
      <c r="D112" s="45">
        <f t="shared" si="16"/>
      </c>
      <c r="E112" s="18"/>
      <c r="F112" s="150"/>
      <c r="G112" s="89" t="s">
        <v>18</v>
      </c>
      <c r="H112" s="1"/>
      <c r="I112" s="1" t="s">
        <v>18</v>
      </c>
      <c r="J112" s="17">
        <f t="shared" si="17"/>
      </c>
      <c r="K112" s="17">
        <f t="shared" si="21"/>
      </c>
      <c r="L112" s="25"/>
      <c r="M112" s="17"/>
      <c r="N112" s="17"/>
      <c r="O112" s="17"/>
      <c r="P112" s="17"/>
      <c r="Q112" s="17"/>
      <c r="R112" s="122"/>
      <c r="S112" s="122"/>
      <c r="T112" s="122"/>
      <c r="U112" s="122"/>
      <c r="V112" s="122"/>
      <c r="W112" s="122" t="s">
        <v>17</v>
      </c>
      <c r="X112" s="122"/>
      <c r="Y112" s="93"/>
      <c r="Z112" s="98"/>
      <c r="AA112" s="168">
        <f t="shared" si="20"/>
      </c>
      <c r="AB112" s="81">
        <f t="shared" si="19"/>
      </c>
    </row>
    <row r="113" spans="2:28" ht="12" customHeight="1" thickBot="1">
      <c r="B113" s="6" t="s">
        <v>200</v>
      </c>
      <c r="C113" s="13">
        <v>2</v>
      </c>
      <c r="D113" s="45">
        <f t="shared" si="16"/>
      </c>
      <c r="E113" s="18"/>
      <c r="F113" s="150"/>
      <c r="G113" s="89" t="s">
        <v>18</v>
      </c>
      <c r="H113" s="1"/>
      <c r="I113" s="1" t="s">
        <v>18</v>
      </c>
      <c r="J113" s="17">
        <f t="shared" si="17"/>
      </c>
      <c r="K113" s="17">
        <f t="shared" si="21"/>
      </c>
      <c r="L113" s="25"/>
      <c r="M113" s="17"/>
      <c r="N113" s="17"/>
      <c r="O113" s="17"/>
      <c r="P113" s="17"/>
      <c r="Q113" s="17"/>
      <c r="R113" s="122"/>
      <c r="S113" s="122"/>
      <c r="T113" s="122"/>
      <c r="U113" s="122"/>
      <c r="V113" s="122"/>
      <c r="W113" s="122" t="s">
        <v>17</v>
      </c>
      <c r="X113" s="122"/>
      <c r="Y113" s="93"/>
      <c r="Z113" s="98"/>
      <c r="AA113" s="168">
        <f t="shared" si="20"/>
      </c>
      <c r="AB113" s="81">
        <f t="shared" si="19"/>
      </c>
    </row>
    <row r="114" spans="2:28" ht="12" customHeight="1" thickBot="1">
      <c r="B114" s="6" t="s">
        <v>201</v>
      </c>
      <c r="C114" s="13">
        <v>2</v>
      </c>
      <c r="D114" s="45">
        <f t="shared" si="16"/>
      </c>
      <c r="E114" s="18"/>
      <c r="F114" s="150"/>
      <c r="G114" s="89" t="s">
        <v>18</v>
      </c>
      <c r="H114" s="1"/>
      <c r="I114" s="1" t="s">
        <v>18</v>
      </c>
      <c r="J114" s="17">
        <f t="shared" si="17"/>
      </c>
      <c r="K114" s="17">
        <f t="shared" si="21"/>
      </c>
      <c r="L114" s="25"/>
      <c r="M114" s="17"/>
      <c r="N114" s="17"/>
      <c r="O114" s="17"/>
      <c r="P114" s="17"/>
      <c r="Q114" s="17"/>
      <c r="R114" s="122"/>
      <c r="S114" s="122"/>
      <c r="T114" s="122"/>
      <c r="U114" s="122"/>
      <c r="V114" s="122"/>
      <c r="W114" s="122" t="s">
        <v>17</v>
      </c>
      <c r="X114" s="122"/>
      <c r="Y114" s="93"/>
      <c r="Z114" s="98"/>
      <c r="AA114" s="168">
        <f t="shared" si="20"/>
      </c>
      <c r="AB114" s="81">
        <f t="shared" si="19"/>
      </c>
    </row>
    <row r="115" spans="2:28" ht="12" customHeight="1" thickBot="1">
      <c r="B115" s="6" t="s">
        <v>202</v>
      </c>
      <c r="C115" s="13">
        <v>2</v>
      </c>
      <c r="D115" s="45">
        <f t="shared" si="16"/>
      </c>
      <c r="E115" s="18"/>
      <c r="F115" s="150"/>
      <c r="G115" s="89" t="s">
        <v>18</v>
      </c>
      <c r="H115" s="1"/>
      <c r="I115" s="1" t="s">
        <v>18</v>
      </c>
      <c r="J115" s="17">
        <f t="shared" si="17"/>
      </c>
      <c r="K115" s="17">
        <f t="shared" si="21"/>
      </c>
      <c r="L115" s="25"/>
      <c r="M115" s="17"/>
      <c r="N115" s="17"/>
      <c r="O115" s="17"/>
      <c r="P115" s="17"/>
      <c r="Q115" s="17"/>
      <c r="R115" s="122"/>
      <c r="S115" s="122"/>
      <c r="T115" s="122"/>
      <c r="U115" s="122"/>
      <c r="V115" s="122"/>
      <c r="W115" s="122" t="s">
        <v>17</v>
      </c>
      <c r="X115" s="122"/>
      <c r="Y115" s="93"/>
      <c r="Z115" s="98"/>
      <c r="AA115" s="168">
        <f t="shared" si="20"/>
      </c>
      <c r="AB115" s="81">
        <f t="shared" si="19"/>
      </c>
    </row>
    <row r="116" spans="2:28" ht="12" customHeight="1" thickBot="1">
      <c r="B116" s="6" t="s">
        <v>203</v>
      </c>
      <c r="C116" s="13">
        <v>2</v>
      </c>
      <c r="D116" s="45">
        <f t="shared" si="16"/>
      </c>
      <c r="E116" s="18"/>
      <c r="F116" s="150"/>
      <c r="G116" s="89" t="s">
        <v>18</v>
      </c>
      <c r="H116" s="1"/>
      <c r="I116" s="1" t="s">
        <v>18</v>
      </c>
      <c r="J116" s="17">
        <f t="shared" si="17"/>
      </c>
      <c r="K116" s="17">
        <f t="shared" si="21"/>
      </c>
      <c r="L116" s="25"/>
      <c r="M116" s="17"/>
      <c r="N116" s="17"/>
      <c r="O116" s="17"/>
      <c r="P116" s="17"/>
      <c r="Q116" s="17"/>
      <c r="R116" s="122"/>
      <c r="S116" s="122"/>
      <c r="T116" s="122"/>
      <c r="U116" s="122"/>
      <c r="V116" s="122"/>
      <c r="W116" s="122" t="s">
        <v>17</v>
      </c>
      <c r="X116" s="122"/>
      <c r="Y116" s="93"/>
      <c r="Z116" s="98"/>
      <c r="AA116" s="168">
        <f t="shared" si="20"/>
      </c>
      <c r="AB116" s="81">
        <f t="shared" si="19"/>
      </c>
    </row>
    <row r="117" spans="2:28" ht="12" customHeight="1" thickBot="1">
      <c r="B117" s="6" t="s">
        <v>204</v>
      </c>
      <c r="C117" s="13">
        <v>2</v>
      </c>
      <c r="D117" s="45">
        <f t="shared" si="16"/>
      </c>
      <c r="E117" s="18"/>
      <c r="F117" s="150"/>
      <c r="G117" s="89" t="s">
        <v>18</v>
      </c>
      <c r="H117" s="1"/>
      <c r="I117" s="1" t="s">
        <v>18</v>
      </c>
      <c r="J117" s="17">
        <f t="shared" si="17"/>
      </c>
      <c r="K117" s="17">
        <f t="shared" si="21"/>
      </c>
      <c r="L117" s="25"/>
      <c r="M117" s="17"/>
      <c r="N117" s="17"/>
      <c r="O117" s="17"/>
      <c r="P117" s="17"/>
      <c r="Q117" s="17"/>
      <c r="R117" s="122"/>
      <c r="S117" s="122"/>
      <c r="T117" s="122"/>
      <c r="U117" s="122"/>
      <c r="V117" s="122"/>
      <c r="W117" s="122" t="s">
        <v>17</v>
      </c>
      <c r="X117" s="122"/>
      <c r="Y117" s="93"/>
      <c r="Z117" s="98"/>
      <c r="AA117" s="168">
        <f t="shared" si="20"/>
      </c>
      <c r="AB117" s="81">
        <f t="shared" si="19"/>
      </c>
    </row>
    <row r="118" spans="2:28" ht="12" customHeight="1" thickBot="1">
      <c r="B118" s="6" t="s">
        <v>205</v>
      </c>
      <c r="C118" s="13">
        <v>2</v>
      </c>
      <c r="D118" s="45">
        <f t="shared" si="16"/>
      </c>
      <c r="E118" s="18"/>
      <c r="F118" s="150"/>
      <c r="G118" s="89" t="s">
        <v>18</v>
      </c>
      <c r="H118" s="1"/>
      <c r="I118" s="1" t="s">
        <v>18</v>
      </c>
      <c r="J118" s="17">
        <f t="shared" si="17"/>
      </c>
      <c r="K118" s="17">
        <f t="shared" si="21"/>
      </c>
      <c r="L118" s="25"/>
      <c r="M118" s="17"/>
      <c r="N118" s="17"/>
      <c r="O118" s="17"/>
      <c r="P118" s="17"/>
      <c r="Q118" s="17"/>
      <c r="R118" s="122"/>
      <c r="S118" s="122"/>
      <c r="T118" s="122"/>
      <c r="U118" s="122"/>
      <c r="V118" s="122"/>
      <c r="W118" s="122" t="s">
        <v>17</v>
      </c>
      <c r="X118" s="122"/>
      <c r="Y118" s="93"/>
      <c r="Z118" s="98"/>
      <c r="AA118" s="168">
        <f t="shared" si="20"/>
      </c>
      <c r="AB118" s="81">
        <f t="shared" si="19"/>
      </c>
    </row>
    <row r="119" spans="2:28" ht="12" customHeight="1" thickBot="1">
      <c r="B119" s="6" t="s">
        <v>206</v>
      </c>
      <c r="C119" s="13">
        <v>2</v>
      </c>
      <c r="D119" s="45">
        <f t="shared" si="16"/>
      </c>
      <c r="E119" s="18"/>
      <c r="F119" s="150"/>
      <c r="G119" s="89" t="s">
        <v>18</v>
      </c>
      <c r="H119" s="1"/>
      <c r="I119" s="1" t="s">
        <v>18</v>
      </c>
      <c r="J119" s="17">
        <f t="shared" si="17"/>
      </c>
      <c r="K119" s="17">
        <f t="shared" si="21"/>
      </c>
      <c r="L119" s="25"/>
      <c r="M119" s="17"/>
      <c r="N119" s="17"/>
      <c r="O119" s="17"/>
      <c r="P119" s="17"/>
      <c r="Q119" s="17"/>
      <c r="R119" s="122"/>
      <c r="S119" s="122"/>
      <c r="T119" s="122"/>
      <c r="U119" s="122"/>
      <c r="V119" s="122"/>
      <c r="W119" s="122" t="s">
        <v>17</v>
      </c>
      <c r="X119" s="122"/>
      <c r="Y119" s="93"/>
      <c r="Z119" s="98"/>
      <c r="AA119" s="168">
        <f t="shared" si="20"/>
      </c>
      <c r="AB119" s="81">
        <f t="shared" si="19"/>
      </c>
    </row>
    <row r="120" spans="2:28" ht="12" customHeight="1" thickBot="1">
      <c r="B120" s="6" t="s">
        <v>207</v>
      </c>
      <c r="C120" s="13">
        <v>2</v>
      </c>
      <c r="D120" s="45">
        <f t="shared" si="16"/>
      </c>
      <c r="E120" s="18"/>
      <c r="F120" s="150"/>
      <c r="G120" s="89" t="s">
        <v>18</v>
      </c>
      <c r="H120" s="1"/>
      <c r="I120" s="1" t="s">
        <v>18</v>
      </c>
      <c r="J120" s="17">
        <f t="shared" si="17"/>
      </c>
      <c r="K120" s="17">
        <f t="shared" si="21"/>
      </c>
      <c r="L120" s="25"/>
      <c r="M120" s="17"/>
      <c r="N120" s="17"/>
      <c r="O120" s="17"/>
      <c r="P120" s="17"/>
      <c r="Q120" s="17"/>
      <c r="R120" s="122"/>
      <c r="S120" s="122"/>
      <c r="T120" s="122"/>
      <c r="U120" s="122"/>
      <c r="V120" s="122"/>
      <c r="W120" s="122" t="s">
        <v>17</v>
      </c>
      <c r="X120" s="122"/>
      <c r="Y120" s="93"/>
      <c r="Z120" s="98"/>
      <c r="AA120" s="168">
        <f t="shared" si="20"/>
      </c>
      <c r="AB120" s="81">
        <f t="shared" si="19"/>
      </c>
    </row>
    <row r="121" spans="2:28" ht="12" customHeight="1" thickBot="1">
      <c r="B121" s="6" t="s">
        <v>208</v>
      </c>
      <c r="C121" s="13">
        <v>2</v>
      </c>
      <c r="D121" s="45">
        <f t="shared" si="16"/>
      </c>
      <c r="E121" s="18"/>
      <c r="F121" s="150"/>
      <c r="G121" s="89" t="s">
        <v>18</v>
      </c>
      <c r="H121" s="1"/>
      <c r="I121" s="1" t="s">
        <v>18</v>
      </c>
      <c r="J121" s="17">
        <f t="shared" si="17"/>
      </c>
      <c r="K121" s="17">
        <f t="shared" si="21"/>
      </c>
      <c r="L121" s="25"/>
      <c r="M121" s="17"/>
      <c r="N121" s="17"/>
      <c r="O121" s="17"/>
      <c r="P121" s="17"/>
      <c r="Q121" s="17"/>
      <c r="R121" s="122"/>
      <c r="S121" s="122"/>
      <c r="T121" s="122"/>
      <c r="U121" s="122"/>
      <c r="V121" s="122"/>
      <c r="W121" s="122" t="s">
        <v>17</v>
      </c>
      <c r="X121" s="122"/>
      <c r="Y121" s="93"/>
      <c r="Z121" s="98"/>
      <c r="AA121" s="168">
        <f t="shared" si="20"/>
      </c>
      <c r="AB121" s="81">
        <f t="shared" si="19"/>
      </c>
    </row>
    <row r="122" spans="2:28" ht="12" customHeight="1" thickBot="1">
      <c r="B122" s="6" t="s">
        <v>209</v>
      </c>
      <c r="C122" s="13">
        <v>2</v>
      </c>
      <c r="D122" s="45">
        <f t="shared" si="16"/>
      </c>
      <c r="E122" s="18"/>
      <c r="F122" s="150"/>
      <c r="G122" s="89" t="s">
        <v>18</v>
      </c>
      <c r="H122" s="1"/>
      <c r="I122" s="1" t="s">
        <v>18</v>
      </c>
      <c r="J122" s="17">
        <f t="shared" si="17"/>
      </c>
      <c r="K122" s="17">
        <f t="shared" si="21"/>
      </c>
      <c r="L122" s="25"/>
      <c r="M122" s="17"/>
      <c r="N122" s="17"/>
      <c r="O122" s="17"/>
      <c r="P122" s="17"/>
      <c r="Q122" s="17"/>
      <c r="R122" s="122"/>
      <c r="S122" s="122"/>
      <c r="T122" s="122"/>
      <c r="U122" s="122"/>
      <c r="V122" s="122"/>
      <c r="W122" s="122" t="s">
        <v>17</v>
      </c>
      <c r="X122" s="122"/>
      <c r="Y122" s="93"/>
      <c r="Z122" s="98"/>
      <c r="AA122" s="168">
        <f t="shared" si="20"/>
      </c>
      <c r="AB122" s="81">
        <f t="shared" si="19"/>
      </c>
    </row>
    <row r="123" spans="2:28" ht="12" customHeight="1" thickBot="1">
      <c r="B123" s="6" t="s">
        <v>210</v>
      </c>
      <c r="C123" s="13">
        <v>2</v>
      </c>
      <c r="D123" s="45">
        <f t="shared" si="16"/>
      </c>
      <c r="E123" s="18"/>
      <c r="F123" s="150"/>
      <c r="G123" s="89" t="s">
        <v>18</v>
      </c>
      <c r="H123" s="1"/>
      <c r="I123" s="1" t="s">
        <v>18</v>
      </c>
      <c r="J123" s="17">
        <f t="shared" si="17"/>
      </c>
      <c r="K123" s="17">
        <f t="shared" si="21"/>
      </c>
      <c r="L123" s="25"/>
      <c r="M123" s="17"/>
      <c r="N123" s="17"/>
      <c r="O123" s="17"/>
      <c r="P123" s="17"/>
      <c r="Q123" s="17"/>
      <c r="R123" s="122"/>
      <c r="S123" s="122"/>
      <c r="T123" s="122"/>
      <c r="U123" s="122"/>
      <c r="V123" s="122"/>
      <c r="W123" s="122" t="s">
        <v>17</v>
      </c>
      <c r="X123" s="122"/>
      <c r="Y123" s="93"/>
      <c r="Z123" s="98"/>
      <c r="AA123" s="168">
        <f t="shared" si="20"/>
      </c>
      <c r="AB123" s="81">
        <f t="shared" si="19"/>
      </c>
    </row>
    <row r="124" spans="2:28" ht="12" customHeight="1" thickBot="1">
      <c r="B124" s="6" t="s">
        <v>211</v>
      </c>
      <c r="C124" s="13">
        <v>2</v>
      </c>
      <c r="D124" s="45">
        <f t="shared" si="16"/>
      </c>
      <c r="E124" s="18"/>
      <c r="F124" s="150"/>
      <c r="G124" s="89" t="s">
        <v>18</v>
      </c>
      <c r="H124" s="1"/>
      <c r="I124" s="1" t="s">
        <v>18</v>
      </c>
      <c r="J124" s="17">
        <f t="shared" si="17"/>
      </c>
      <c r="K124" s="17">
        <f t="shared" si="21"/>
      </c>
      <c r="L124" s="25"/>
      <c r="M124" s="17"/>
      <c r="N124" s="17"/>
      <c r="O124" s="17"/>
      <c r="P124" s="17"/>
      <c r="Q124" s="17"/>
      <c r="R124" s="122"/>
      <c r="S124" s="122"/>
      <c r="T124" s="122"/>
      <c r="U124" s="122"/>
      <c r="V124" s="122"/>
      <c r="W124" s="122" t="s">
        <v>17</v>
      </c>
      <c r="X124" s="122"/>
      <c r="Y124" s="93"/>
      <c r="Z124" s="98"/>
      <c r="AA124" s="168">
        <f t="shared" si="20"/>
      </c>
      <c r="AB124" s="81">
        <f t="shared" si="19"/>
      </c>
    </row>
    <row r="125" spans="2:28" ht="12" customHeight="1" thickBot="1">
      <c r="B125" s="6" t="s">
        <v>212</v>
      </c>
      <c r="C125" s="13">
        <v>2</v>
      </c>
      <c r="D125" s="45">
        <f t="shared" si="16"/>
      </c>
      <c r="E125" s="18"/>
      <c r="F125" s="150"/>
      <c r="G125" s="89" t="s">
        <v>18</v>
      </c>
      <c r="H125" s="1"/>
      <c r="I125" s="1" t="s">
        <v>18</v>
      </c>
      <c r="J125" s="17">
        <f t="shared" si="17"/>
      </c>
      <c r="K125" s="17">
        <f t="shared" si="21"/>
      </c>
      <c r="L125" s="25"/>
      <c r="M125" s="17"/>
      <c r="N125" s="17"/>
      <c r="O125" s="17"/>
      <c r="P125" s="17"/>
      <c r="Q125" s="17"/>
      <c r="R125" s="122"/>
      <c r="S125" s="122"/>
      <c r="T125" s="122"/>
      <c r="U125" s="122"/>
      <c r="V125" s="122"/>
      <c r="W125" s="122" t="s">
        <v>17</v>
      </c>
      <c r="X125" s="122"/>
      <c r="Y125" s="93"/>
      <c r="Z125" s="98"/>
      <c r="AA125" s="168">
        <f t="shared" si="20"/>
      </c>
      <c r="AB125" s="81">
        <f t="shared" si="19"/>
      </c>
    </row>
    <row r="126" spans="2:28" ht="12" customHeight="1" thickBot="1">
      <c r="B126" s="6" t="s">
        <v>213</v>
      </c>
      <c r="C126" s="13">
        <v>2</v>
      </c>
      <c r="D126" s="45">
        <f t="shared" si="16"/>
      </c>
      <c r="E126" s="18"/>
      <c r="F126" s="150"/>
      <c r="G126" s="89" t="s">
        <v>18</v>
      </c>
      <c r="H126" s="1"/>
      <c r="I126" s="1" t="s">
        <v>18</v>
      </c>
      <c r="J126" s="17">
        <f t="shared" si="17"/>
      </c>
      <c r="K126" s="17">
        <f t="shared" si="21"/>
      </c>
      <c r="L126" s="25"/>
      <c r="M126" s="17"/>
      <c r="N126" s="17"/>
      <c r="O126" s="17"/>
      <c r="P126" s="17"/>
      <c r="Q126" s="17"/>
      <c r="R126" s="122"/>
      <c r="S126" s="122"/>
      <c r="T126" s="122"/>
      <c r="U126" s="122"/>
      <c r="V126" s="122"/>
      <c r="W126" s="122" t="s">
        <v>17</v>
      </c>
      <c r="X126" s="122"/>
      <c r="Y126" s="93"/>
      <c r="Z126" s="98"/>
      <c r="AA126" s="168">
        <f t="shared" si="20"/>
      </c>
      <c r="AB126" s="81">
        <f t="shared" si="19"/>
      </c>
    </row>
    <row r="127" spans="2:28" ht="12" customHeight="1" thickBot="1">
      <c r="B127" s="6" t="s">
        <v>214</v>
      </c>
      <c r="C127" s="13">
        <v>2</v>
      </c>
      <c r="D127" s="45">
        <f t="shared" si="16"/>
      </c>
      <c r="E127" s="18"/>
      <c r="F127" s="150"/>
      <c r="G127" s="89" t="s">
        <v>18</v>
      </c>
      <c r="H127" s="1"/>
      <c r="I127" s="1" t="s">
        <v>18</v>
      </c>
      <c r="J127" s="17">
        <f t="shared" si="17"/>
      </c>
      <c r="K127" s="17">
        <f t="shared" si="21"/>
      </c>
      <c r="L127" s="25"/>
      <c r="M127" s="17"/>
      <c r="N127" s="17"/>
      <c r="O127" s="17"/>
      <c r="P127" s="17"/>
      <c r="Q127" s="17"/>
      <c r="R127" s="122"/>
      <c r="S127" s="122"/>
      <c r="T127" s="122"/>
      <c r="U127" s="122"/>
      <c r="V127" s="122"/>
      <c r="W127" s="122" t="s">
        <v>17</v>
      </c>
      <c r="X127" s="122"/>
      <c r="Y127" s="93"/>
      <c r="Z127" s="98"/>
      <c r="AA127" s="168">
        <f t="shared" si="20"/>
      </c>
      <c r="AB127" s="81">
        <f t="shared" si="19"/>
      </c>
    </row>
    <row r="128" spans="2:28" ht="12" customHeight="1" thickBot="1">
      <c r="B128" s="6" t="s">
        <v>215</v>
      </c>
      <c r="C128" s="13">
        <v>2</v>
      </c>
      <c r="D128" s="45">
        <f t="shared" si="16"/>
      </c>
      <c r="E128" s="18"/>
      <c r="F128" s="150"/>
      <c r="G128" s="89" t="s">
        <v>18</v>
      </c>
      <c r="H128" s="1"/>
      <c r="I128" s="1" t="s">
        <v>18</v>
      </c>
      <c r="J128" s="17">
        <f t="shared" si="17"/>
      </c>
      <c r="K128" s="17">
        <f t="shared" si="21"/>
      </c>
      <c r="L128" s="25"/>
      <c r="M128" s="17"/>
      <c r="N128" s="17"/>
      <c r="O128" s="17"/>
      <c r="P128" s="17"/>
      <c r="Q128" s="17"/>
      <c r="R128" s="122"/>
      <c r="S128" s="122"/>
      <c r="T128" s="122"/>
      <c r="U128" s="122"/>
      <c r="V128" s="122"/>
      <c r="W128" s="122" t="s">
        <v>17</v>
      </c>
      <c r="X128" s="122"/>
      <c r="Y128" s="93"/>
      <c r="Z128" s="98"/>
      <c r="AA128" s="168">
        <f t="shared" si="20"/>
      </c>
      <c r="AB128" s="81">
        <f t="shared" si="19"/>
      </c>
    </row>
    <row r="129" spans="2:28" ht="12" customHeight="1" thickBot="1">
      <c r="B129" s="6" t="s">
        <v>216</v>
      </c>
      <c r="C129" s="13">
        <v>2</v>
      </c>
      <c r="D129" s="45">
        <f t="shared" si="16"/>
      </c>
      <c r="E129" s="18"/>
      <c r="F129" s="150"/>
      <c r="G129" s="89" t="s">
        <v>18</v>
      </c>
      <c r="H129" s="1"/>
      <c r="I129" s="1" t="s">
        <v>18</v>
      </c>
      <c r="J129" s="17">
        <f t="shared" si="17"/>
      </c>
      <c r="K129" s="17">
        <f t="shared" si="21"/>
      </c>
      <c r="L129" s="25"/>
      <c r="M129" s="17"/>
      <c r="N129" s="17"/>
      <c r="O129" s="17"/>
      <c r="P129" s="17"/>
      <c r="Q129" s="17"/>
      <c r="R129" s="122"/>
      <c r="S129" s="122"/>
      <c r="T129" s="122"/>
      <c r="U129" s="122"/>
      <c r="V129" s="122"/>
      <c r="W129" s="122" t="s">
        <v>17</v>
      </c>
      <c r="X129" s="122"/>
      <c r="Y129" s="93"/>
      <c r="Z129" s="98"/>
      <c r="AA129" s="168">
        <f t="shared" si="20"/>
      </c>
      <c r="AB129" s="81">
        <f t="shared" si="19"/>
      </c>
    </row>
    <row r="130" spans="2:28" ht="12" customHeight="1" thickBot="1">
      <c r="B130" s="6" t="s">
        <v>217</v>
      </c>
      <c r="C130" s="13">
        <v>2</v>
      </c>
      <c r="D130" s="45">
        <f t="shared" si="16"/>
      </c>
      <c r="E130" s="18"/>
      <c r="F130" s="150"/>
      <c r="G130" s="89" t="s">
        <v>18</v>
      </c>
      <c r="H130" s="1"/>
      <c r="I130" s="1" t="s">
        <v>18</v>
      </c>
      <c r="J130" s="17">
        <f t="shared" si="17"/>
      </c>
      <c r="K130" s="17">
        <f t="shared" si="21"/>
      </c>
      <c r="L130" s="25"/>
      <c r="M130" s="17"/>
      <c r="N130" s="17"/>
      <c r="O130" s="17"/>
      <c r="P130" s="17"/>
      <c r="Q130" s="17"/>
      <c r="R130" s="122"/>
      <c r="S130" s="122"/>
      <c r="T130" s="122"/>
      <c r="U130" s="122"/>
      <c r="V130" s="122"/>
      <c r="W130" s="122" t="s">
        <v>17</v>
      </c>
      <c r="X130" s="122"/>
      <c r="Y130" s="93"/>
      <c r="Z130" s="98"/>
      <c r="AA130" s="168">
        <f t="shared" si="20"/>
      </c>
      <c r="AB130" s="81">
        <f t="shared" si="19"/>
      </c>
    </row>
    <row r="131" spans="2:28" ht="12" customHeight="1" thickBot="1">
      <c r="B131" s="6" t="s">
        <v>218</v>
      </c>
      <c r="C131" s="13">
        <v>2</v>
      </c>
      <c r="D131" s="45">
        <f t="shared" si="16"/>
      </c>
      <c r="E131" s="18"/>
      <c r="F131" s="150"/>
      <c r="G131" s="89" t="s">
        <v>18</v>
      </c>
      <c r="H131" s="1"/>
      <c r="I131" s="1" t="s">
        <v>18</v>
      </c>
      <c r="J131" s="17">
        <f t="shared" si="17"/>
      </c>
      <c r="K131" s="17">
        <f t="shared" si="21"/>
      </c>
      <c r="L131" s="25"/>
      <c r="M131" s="17"/>
      <c r="N131" s="17"/>
      <c r="O131" s="17"/>
      <c r="P131" s="17"/>
      <c r="Q131" s="17"/>
      <c r="R131" s="122"/>
      <c r="S131" s="122"/>
      <c r="T131" s="122"/>
      <c r="U131" s="122"/>
      <c r="V131" s="122"/>
      <c r="W131" s="122" t="s">
        <v>17</v>
      </c>
      <c r="X131" s="122"/>
      <c r="Y131" s="93"/>
      <c r="Z131" s="98"/>
      <c r="AA131" s="168">
        <f t="shared" si="20"/>
      </c>
      <c r="AB131" s="81">
        <f t="shared" si="19"/>
      </c>
    </row>
    <row r="132" spans="2:28" ht="12" customHeight="1" thickBot="1">
      <c r="B132" s="6" t="s">
        <v>219</v>
      </c>
      <c r="C132" s="13">
        <v>2</v>
      </c>
      <c r="D132" s="45">
        <f t="shared" si="16"/>
      </c>
      <c r="E132" s="18"/>
      <c r="F132" s="150"/>
      <c r="G132" s="89" t="s">
        <v>18</v>
      </c>
      <c r="H132" s="1"/>
      <c r="I132" s="1" t="s">
        <v>18</v>
      </c>
      <c r="J132" s="17">
        <f t="shared" si="17"/>
      </c>
      <c r="K132" s="17">
        <f t="shared" si="21"/>
      </c>
      <c r="L132" s="25"/>
      <c r="M132" s="17"/>
      <c r="N132" s="17"/>
      <c r="O132" s="17"/>
      <c r="P132" s="17"/>
      <c r="Q132" s="17"/>
      <c r="R132" s="122"/>
      <c r="S132" s="122"/>
      <c r="T132" s="122"/>
      <c r="U132" s="122"/>
      <c r="V132" s="122"/>
      <c r="W132" s="122" t="s">
        <v>17</v>
      </c>
      <c r="X132" s="122"/>
      <c r="Y132" s="93"/>
      <c r="Z132" s="98"/>
      <c r="AA132" s="168">
        <f t="shared" si="20"/>
      </c>
      <c r="AB132" s="81">
        <f t="shared" si="19"/>
      </c>
    </row>
    <row r="133" spans="2:28" ht="12" customHeight="1" thickBot="1">
      <c r="B133" s="6" t="s">
        <v>220</v>
      </c>
      <c r="C133" s="13">
        <v>2</v>
      </c>
      <c r="D133" s="45">
        <f t="shared" si="16"/>
      </c>
      <c r="E133" s="18"/>
      <c r="F133" s="150"/>
      <c r="G133" s="89" t="s">
        <v>18</v>
      </c>
      <c r="H133" s="1"/>
      <c r="I133" s="1" t="s">
        <v>18</v>
      </c>
      <c r="J133" s="17">
        <f t="shared" si="17"/>
      </c>
      <c r="K133" s="17">
        <f t="shared" si="21"/>
      </c>
      <c r="L133" s="25"/>
      <c r="M133" s="17"/>
      <c r="N133" s="17"/>
      <c r="O133" s="17"/>
      <c r="P133" s="17"/>
      <c r="Q133" s="17"/>
      <c r="R133" s="122"/>
      <c r="S133" s="122"/>
      <c r="T133" s="122"/>
      <c r="U133" s="122"/>
      <c r="V133" s="122"/>
      <c r="W133" s="122" t="s">
        <v>17</v>
      </c>
      <c r="X133" s="122"/>
      <c r="Y133" s="93"/>
      <c r="Z133" s="98"/>
      <c r="AA133" s="168">
        <f t="shared" si="20"/>
      </c>
      <c r="AB133" s="81">
        <f t="shared" si="19"/>
      </c>
    </row>
    <row r="134" spans="2:28" ht="12" customHeight="1" thickBot="1">
      <c r="B134" s="6" t="s">
        <v>221</v>
      </c>
      <c r="C134" s="13">
        <v>2</v>
      </c>
      <c r="D134" s="45">
        <f t="shared" si="16"/>
      </c>
      <c r="E134" s="18"/>
      <c r="F134" s="150"/>
      <c r="G134" s="89" t="s">
        <v>18</v>
      </c>
      <c r="H134" s="1"/>
      <c r="I134" s="1" t="s">
        <v>18</v>
      </c>
      <c r="J134" s="17">
        <f t="shared" si="17"/>
      </c>
      <c r="K134" s="17">
        <f t="shared" si="21"/>
      </c>
      <c r="L134" s="25"/>
      <c r="M134" s="17"/>
      <c r="N134" s="17"/>
      <c r="O134" s="17"/>
      <c r="P134" s="17"/>
      <c r="Q134" s="17"/>
      <c r="R134" s="122"/>
      <c r="S134" s="122"/>
      <c r="T134" s="122"/>
      <c r="U134" s="122"/>
      <c r="V134" s="122"/>
      <c r="W134" s="122" t="s">
        <v>17</v>
      </c>
      <c r="X134" s="122"/>
      <c r="Y134" s="93"/>
      <c r="Z134" s="98"/>
      <c r="AA134" s="168">
        <f t="shared" si="20"/>
      </c>
      <c r="AB134" s="81">
        <f t="shared" si="19"/>
      </c>
    </row>
    <row r="135" spans="2:28" ht="12" customHeight="1" thickBot="1">
      <c r="B135" s="6" t="s">
        <v>222</v>
      </c>
      <c r="C135" s="13">
        <v>2</v>
      </c>
      <c r="D135" s="45">
        <f t="shared" si="16"/>
      </c>
      <c r="E135" s="18"/>
      <c r="F135" s="150"/>
      <c r="G135" s="89" t="s">
        <v>18</v>
      </c>
      <c r="H135" s="1"/>
      <c r="I135" s="1" t="s">
        <v>18</v>
      </c>
      <c r="J135" s="17">
        <f t="shared" si="17"/>
      </c>
      <c r="K135" s="17">
        <f t="shared" si="21"/>
      </c>
      <c r="L135" s="25"/>
      <c r="M135" s="17"/>
      <c r="N135" s="17"/>
      <c r="O135" s="17"/>
      <c r="P135" s="17"/>
      <c r="Q135" s="17"/>
      <c r="R135" s="122"/>
      <c r="S135" s="122"/>
      <c r="T135" s="122"/>
      <c r="U135" s="122"/>
      <c r="V135" s="122"/>
      <c r="W135" s="122" t="s">
        <v>17</v>
      </c>
      <c r="X135" s="122"/>
      <c r="Y135" s="93"/>
      <c r="Z135" s="98"/>
      <c r="AA135" s="168">
        <f t="shared" si="20"/>
      </c>
      <c r="AB135" s="81">
        <f t="shared" si="19"/>
      </c>
    </row>
    <row r="136" spans="2:28" ht="12" customHeight="1" thickBot="1">
      <c r="B136" s="6" t="s">
        <v>223</v>
      </c>
      <c r="C136" s="13">
        <v>2</v>
      </c>
      <c r="D136" s="45">
        <f t="shared" si="16"/>
      </c>
      <c r="E136" s="18"/>
      <c r="F136" s="150"/>
      <c r="G136" s="89" t="s">
        <v>18</v>
      </c>
      <c r="H136" s="1"/>
      <c r="I136" s="1" t="s">
        <v>18</v>
      </c>
      <c r="J136" s="17">
        <f t="shared" si="17"/>
      </c>
      <c r="K136" s="17">
        <f t="shared" si="21"/>
      </c>
      <c r="L136" s="25"/>
      <c r="M136" s="17"/>
      <c r="N136" s="17"/>
      <c r="O136" s="17"/>
      <c r="P136" s="17"/>
      <c r="Q136" s="17"/>
      <c r="R136" s="122"/>
      <c r="S136" s="122"/>
      <c r="T136" s="122"/>
      <c r="U136" s="122"/>
      <c r="V136" s="122"/>
      <c r="W136" s="122" t="s">
        <v>17</v>
      </c>
      <c r="X136" s="122"/>
      <c r="Y136" s="93"/>
      <c r="Z136" s="98"/>
      <c r="AA136" s="168">
        <f t="shared" si="20"/>
      </c>
      <c r="AB136" s="81">
        <f t="shared" si="19"/>
      </c>
    </row>
    <row r="137" spans="2:28" ht="12" customHeight="1" thickBot="1">
      <c r="B137" s="6" t="s">
        <v>224</v>
      </c>
      <c r="C137" s="13">
        <v>2</v>
      </c>
      <c r="D137" s="45">
        <f t="shared" si="16"/>
      </c>
      <c r="E137" s="18"/>
      <c r="F137" s="150"/>
      <c r="G137" s="89" t="s">
        <v>18</v>
      </c>
      <c r="H137" s="1"/>
      <c r="I137" s="1" t="s">
        <v>18</v>
      </c>
      <c r="J137" s="17">
        <f t="shared" si="17"/>
      </c>
      <c r="K137" s="17">
        <f t="shared" si="21"/>
      </c>
      <c r="L137" s="25"/>
      <c r="M137" s="17"/>
      <c r="N137" s="17"/>
      <c r="O137" s="17"/>
      <c r="P137" s="17"/>
      <c r="Q137" s="17"/>
      <c r="R137" s="122"/>
      <c r="S137" s="122"/>
      <c r="T137" s="122"/>
      <c r="U137" s="122"/>
      <c r="V137" s="122"/>
      <c r="W137" s="122" t="s">
        <v>17</v>
      </c>
      <c r="X137" s="122"/>
      <c r="Y137" s="93"/>
      <c r="Z137" s="98"/>
      <c r="AA137" s="168">
        <f t="shared" si="20"/>
      </c>
      <c r="AB137" s="81">
        <f t="shared" si="19"/>
      </c>
    </row>
    <row r="138" spans="2:28" ht="12" customHeight="1" thickBot="1">
      <c r="B138" s="6" t="s">
        <v>225</v>
      </c>
      <c r="C138" s="13">
        <v>2</v>
      </c>
      <c r="D138" s="45">
        <f t="shared" si="16"/>
      </c>
      <c r="E138" s="18"/>
      <c r="F138" s="150"/>
      <c r="G138" s="89" t="s">
        <v>18</v>
      </c>
      <c r="H138" s="1"/>
      <c r="I138" s="1" t="s">
        <v>18</v>
      </c>
      <c r="J138" s="17">
        <f t="shared" si="17"/>
      </c>
      <c r="K138" s="17">
        <f t="shared" si="21"/>
      </c>
      <c r="L138" s="25"/>
      <c r="M138" s="17"/>
      <c r="N138" s="17"/>
      <c r="O138" s="17"/>
      <c r="P138" s="17"/>
      <c r="Q138" s="17"/>
      <c r="R138" s="122"/>
      <c r="S138" s="122"/>
      <c r="T138" s="122"/>
      <c r="U138" s="122"/>
      <c r="V138" s="122"/>
      <c r="W138" s="122" t="s">
        <v>17</v>
      </c>
      <c r="X138" s="122"/>
      <c r="Y138" s="93"/>
      <c r="Z138" s="98"/>
      <c r="AA138" s="168">
        <f t="shared" si="20"/>
      </c>
      <c r="AB138" s="81">
        <f t="shared" si="19"/>
      </c>
    </row>
    <row r="139" spans="2:28" ht="12" customHeight="1" thickBot="1">
      <c r="B139" s="6" t="s">
        <v>226</v>
      </c>
      <c r="C139" s="13">
        <v>2</v>
      </c>
      <c r="D139" s="45">
        <f t="shared" si="16"/>
      </c>
      <c r="E139" s="18"/>
      <c r="F139" s="150"/>
      <c r="G139" s="89" t="s">
        <v>18</v>
      </c>
      <c r="H139" s="1"/>
      <c r="I139" s="1" t="s">
        <v>18</v>
      </c>
      <c r="J139" s="17">
        <f t="shared" si="17"/>
      </c>
      <c r="K139" s="17">
        <f t="shared" si="21"/>
      </c>
      <c r="L139" s="25"/>
      <c r="M139" s="17"/>
      <c r="N139" s="17"/>
      <c r="O139" s="17"/>
      <c r="P139" s="17"/>
      <c r="Q139" s="17"/>
      <c r="R139" s="122"/>
      <c r="S139" s="122"/>
      <c r="T139" s="122"/>
      <c r="U139" s="122"/>
      <c r="V139" s="122"/>
      <c r="W139" s="122" t="s">
        <v>17</v>
      </c>
      <c r="X139" s="122"/>
      <c r="Y139" s="93"/>
      <c r="Z139" s="98"/>
      <c r="AA139" s="168">
        <f t="shared" si="20"/>
      </c>
      <c r="AB139" s="81">
        <f t="shared" si="19"/>
      </c>
    </row>
    <row r="140" spans="2:28" ht="12" customHeight="1" thickBot="1">
      <c r="B140" s="6" t="s">
        <v>227</v>
      </c>
      <c r="C140" s="13">
        <v>2</v>
      </c>
      <c r="D140" s="45">
        <f t="shared" si="16"/>
      </c>
      <c r="E140" s="18"/>
      <c r="F140" s="150"/>
      <c r="G140" s="89" t="s">
        <v>18</v>
      </c>
      <c r="H140" s="1"/>
      <c r="I140" s="1" t="s">
        <v>18</v>
      </c>
      <c r="J140" s="17">
        <f t="shared" si="17"/>
      </c>
      <c r="K140" s="17">
        <f t="shared" si="21"/>
      </c>
      <c r="L140" s="25"/>
      <c r="M140" s="17"/>
      <c r="N140" s="17"/>
      <c r="O140" s="17"/>
      <c r="P140" s="17"/>
      <c r="Q140" s="17"/>
      <c r="R140" s="122"/>
      <c r="S140" s="122"/>
      <c r="T140" s="122"/>
      <c r="U140" s="122"/>
      <c r="V140" s="122"/>
      <c r="W140" s="122" t="s">
        <v>17</v>
      </c>
      <c r="X140" s="122"/>
      <c r="Y140" s="93"/>
      <c r="Z140" s="98"/>
      <c r="AA140" s="168">
        <f t="shared" si="20"/>
      </c>
      <c r="AB140" s="81">
        <f t="shared" si="19"/>
      </c>
    </row>
    <row r="141" spans="2:28" ht="12" customHeight="1" thickBot="1">
      <c r="B141" s="6" t="s">
        <v>228</v>
      </c>
      <c r="C141" s="13">
        <v>2</v>
      </c>
      <c r="D141" s="45">
        <f t="shared" si="16"/>
      </c>
      <c r="E141" s="18"/>
      <c r="F141" s="150"/>
      <c r="G141" s="89" t="s">
        <v>18</v>
      </c>
      <c r="H141" s="1"/>
      <c r="I141" s="1" t="s">
        <v>18</v>
      </c>
      <c r="J141" s="17">
        <f t="shared" si="17"/>
      </c>
      <c r="K141" s="17">
        <f t="shared" si="21"/>
      </c>
      <c r="L141" s="25"/>
      <c r="M141" s="17"/>
      <c r="N141" s="17"/>
      <c r="O141" s="17"/>
      <c r="P141" s="17"/>
      <c r="Q141" s="17"/>
      <c r="R141" s="122"/>
      <c r="S141" s="122"/>
      <c r="T141" s="122"/>
      <c r="U141" s="122"/>
      <c r="V141" s="122"/>
      <c r="W141" s="122" t="s">
        <v>17</v>
      </c>
      <c r="X141" s="122"/>
      <c r="Y141" s="93"/>
      <c r="Z141" s="98"/>
      <c r="AA141" s="168">
        <f t="shared" si="20"/>
      </c>
      <c r="AB141" s="81">
        <f t="shared" si="19"/>
      </c>
    </row>
    <row r="142" spans="2:28" ht="12" customHeight="1" thickBot="1">
      <c r="B142" s="6" t="s">
        <v>229</v>
      </c>
      <c r="C142" s="13">
        <v>2</v>
      </c>
      <c r="D142" s="45">
        <f t="shared" si="16"/>
      </c>
      <c r="E142" s="18"/>
      <c r="F142" s="150"/>
      <c r="G142" s="89" t="s">
        <v>18</v>
      </c>
      <c r="H142" s="1"/>
      <c r="I142" s="1" t="s">
        <v>18</v>
      </c>
      <c r="J142" s="17">
        <f t="shared" si="17"/>
      </c>
      <c r="K142" s="17">
        <f t="shared" si="21"/>
      </c>
      <c r="L142" s="25"/>
      <c r="M142" s="17"/>
      <c r="N142" s="17"/>
      <c r="O142" s="17"/>
      <c r="P142" s="17"/>
      <c r="Q142" s="17"/>
      <c r="R142" s="122"/>
      <c r="S142" s="122"/>
      <c r="T142" s="122"/>
      <c r="U142" s="122"/>
      <c r="V142" s="122"/>
      <c r="W142" s="122" t="s">
        <v>17</v>
      </c>
      <c r="X142" s="122"/>
      <c r="Y142" s="93"/>
      <c r="Z142" s="98"/>
      <c r="AA142" s="168">
        <f t="shared" si="20"/>
      </c>
      <c r="AB142" s="81">
        <f t="shared" si="19"/>
      </c>
    </row>
    <row r="143" spans="2:28" ht="12" customHeight="1" thickBot="1">
      <c r="B143" s="6" t="s">
        <v>229</v>
      </c>
      <c r="C143" s="13"/>
      <c r="D143" s="45">
        <f t="shared" si="16"/>
      </c>
      <c r="E143" s="18"/>
      <c r="F143" s="150"/>
      <c r="G143" s="89" t="s">
        <v>18</v>
      </c>
      <c r="H143" s="1"/>
      <c r="I143" s="1" t="s">
        <v>18</v>
      </c>
      <c r="J143" s="17">
        <f t="shared" si="17"/>
      </c>
      <c r="K143" s="17">
        <f t="shared" si="21"/>
      </c>
      <c r="L143" s="25"/>
      <c r="M143" s="17"/>
      <c r="N143" s="17"/>
      <c r="O143" s="17"/>
      <c r="P143" s="17"/>
      <c r="Q143" s="17"/>
      <c r="R143" s="122"/>
      <c r="S143" s="122"/>
      <c r="T143" s="122"/>
      <c r="U143" s="122"/>
      <c r="V143" s="122"/>
      <c r="W143" s="122" t="s">
        <v>17</v>
      </c>
      <c r="X143" s="122"/>
      <c r="Y143" s="93"/>
      <c r="Z143" s="98"/>
      <c r="AA143" s="168">
        <f t="shared" si="20"/>
      </c>
      <c r="AB143" s="81">
        <f t="shared" si="19"/>
      </c>
    </row>
    <row r="144" spans="2:28" ht="12" customHeight="1" thickBot="1">
      <c r="B144" s="334" t="s">
        <v>31</v>
      </c>
      <c r="C144" s="326"/>
      <c r="D144" s="326"/>
      <c r="E144" s="326"/>
      <c r="F144" s="326"/>
      <c r="G144" s="326"/>
      <c r="H144" s="326"/>
      <c r="I144" s="326"/>
      <c r="J144" s="326"/>
      <c r="K144" s="326"/>
      <c r="L144" s="326"/>
      <c r="M144" s="326"/>
      <c r="N144" s="326"/>
      <c r="O144" s="326"/>
      <c r="P144" s="326"/>
      <c r="Q144" s="326"/>
      <c r="R144" s="326"/>
      <c r="S144" s="326"/>
      <c r="T144" s="326"/>
      <c r="U144" s="326"/>
      <c r="V144" s="326"/>
      <c r="W144" s="326"/>
      <c r="X144" s="326"/>
      <c r="Y144" s="327"/>
      <c r="Z144" s="94" t="s">
        <v>286</v>
      </c>
      <c r="AA144" s="166" t="s">
        <v>377</v>
      </c>
      <c r="AB144" s="152" t="s">
        <v>376</v>
      </c>
    </row>
    <row r="145" spans="2:28" ht="12" customHeight="1" thickBot="1">
      <c r="B145" s="12" t="s">
        <v>32</v>
      </c>
      <c r="C145" s="13">
        <v>2</v>
      </c>
      <c r="D145" s="45">
        <f>IF(E145="○",2,"")</f>
      </c>
      <c r="E145" s="18"/>
      <c r="F145" s="150"/>
      <c r="G145" s="90" t="s">
        <v>30</v>
      </c>
      <c r="H145" s="1"/>
      <c r="I145" s="1" t="s">
        <v>18</v>
      </c>
      <c r="J145" s="17">
        <f>IF(COUNT(K145:P145)=0,"",SUM(K145:P145))</f>
      </c>
      <c r="K145" s="25"/>
      <c r="L145" s="25"/>
      <c r="M145" s="17">
        <f>IF(E145="○",7.5,"")</f>
      </c>
      <c r="N145" s="17">
        <f>IF(E145="○",7.5,"")</f>
      </c>
      <c r="O145" s="17">
        <f>IF(E145="○",7.5,"")</f>
      </c>
      <c r="P145" s="17"/>
      <c r="Q145" s="17">
        <f>IF(COUNT(M145:P145)=0,"",SUM(M145:P145))</f>
      </c>
      <c r="R145" s="122" t="s">
        <v>23</v>
      </c>
      <c r="S145" s="122" t="s">
        <v>23</v>
      </c>
      <c r="T145" s="122"/>
      <c r="U145" s="122" t="s">
        <v>17</v>
      </c>
      <c r="V145" s="122" t="s">
        <v>17</v>
      </c>
      <c r="W145" s="122" t="s">
        <v>23</v>
      </c>
      <c r="X145" s="122" t="s">
        <v>23</v>
      </c>
      <c r="Y145" s="93" t="s">
        <v>23</v>
      </c>
      <c r="Z145" s="98"/>
      <c r="AA145" s="168">
        <f>IF(D145&lt;&gt;"",IF(F145=$C$362,$D$362,0)+IF(F145=$C$363,$D$363,0)+IF(F145=$C$364,$D$364,0)+IF(F145=$C$365,$D$365,0)+IF(F145=$C$366,$D$366,0),"")</f>
      </c>
      <c r="AB145" s="81">
        <f>IF(AA145&lt;&gt;"",D145*AA145,"")</f>
      </c>
    </row>
    <row r="146" spans="2:28" ht="12" customHeight="1" thickBot="1">
      <c r="B146" s="334" t="s">
        <v>33</v>
      </c>
      <c r="C146" s="326"/>
      <c r="D146" s="326"/>
      <c r="E146" s="326"/>
      <c r="F146" s="326"/>
      <c r="G146" s="326"/>
      <c r="H146" s="326"/>
      <c r="I146" s="326"/>
      <c r="J146" s="326"/>
      <c r="K146" s="326"/>
      <c r="L146" s="326"/>
      <c r="M146" s="326"/>
      <c r="N146" s="326"/>
      <c r="O146" s="326"/>
      <c r="P146" s="326"/>
      <c r="Q146" s="326"/>
      <c r="R146" s="326"/>
      <c r="S146" s="326"/>
      <c r="T146" s="326"/>
      <c r="U146" s="326"/>
      <c r="V146" s="326"/>
      <c r="W146" s="326"/>
      <c r="X146" s="326"/>
      <c r="Y146" s="327"/>
      <c r="Z146" s="94" t="s">
        <v>286</v>
      </c>
      <c r="AA146" s="166" t="s">
        <v>375</v>
      </c>
      <c r="AB146" s="152" t="s">
        <v>376</v>
      </c>
    </row>
    <row r="147" spans="2:28" ht="12" customHeight="1" thickBot="1">
      <c r="B147" s="6" t="s">
        <v>235</v>
      </c>
      <c r="C147" s="13">
        <v>2</v>
      </c>
      <c r="D147" s="45">
        <f aca="true" t="shared" si="22" ref="D147:D155">IF(E147="○",2,"")</f>
      </c>
      <c r="E147" s="18"/>
      <c r="F147" s="150"/>
      <c r="G147" s="89" t="s">
        <v>18</v>
      </c>
      <c r="H147" s="1"/>
      <c r="I147" s="1" t="s">
        <v>18</v>
      </c>
      <c r="J147" s="17">
        <f aca="true" t="shared" si="23" ref="J147:J155">IF(COUNT(K147:L147)=0,"",SUM(K147:L147))</f>
      </c>
      <c r="K147" s="17"/>
      <c r="L147" s="17">
        <f aca="true" t="shared" si="24" ref="L147:L152">IF(E147="○",22.5,"")</f>
      </c>
      <c r="M147" s="17"/>
      <c r="N147" s="17"/>
      <c r="O147" s="17"/>
      <c r="P147" s="17"/>
      <c r="Q147" s="17"/>
      <c r="R147" s="122"/>
      <c r="S147" s="122"/>
      <c r="T147" s="122"/>
      <c r="U147" s="122"/>
      <c r="V147" s="122"/>
      <c r="W147" s="122" t="s">
        <v>17</v>
      </c>
      <c r="X147" s="122"/>
      <c r="Y147" s="93"/>
      <c r="Z147" s="98"/>
      <c r="AA147" s="168">
        <f>IF(D147&lt;&gt;"",IF(F147=$C$362,$D$362,0)+IF(F147=$C$363,$D$363,0)+IF(F147=$C$364,$D$364,0)+IF(F147=$C$365,$D$365,0)+IF(F147=$C$366,$D$366,0),"")</f>
      </c>
      <c r="AB147" s="81">
        <f aca="true" t="shared" si="25" ref="AB147:AB155">IF(AA147&lt;&gt;"",D147*AA147,"")</f>
      </c>
    </row>
    <row r="148" spans="2:28" ht="12" customHeight="1" thickBot="1">
      <c r="B148" s="6" t="s">
        <v>236</v>
      </c>
      <c r="C148" s="13">
        <v>2</v>
      </c>
      <c r="D148" s="45">
        <f t="shared" si="22"/>
      </c>
      <c r="E148" s="18"/>
      <c r="F148" s="150"/>
      <c r="G148" s="89" t="s">
        <v>18</v>
      </c>
      <c r="H148" s="1"/>
      <c r="I148" s="1" t="s">
        <v>18</v>
      </c>
      <c r="J148" s="17">
        <f t="shared" si="23"/>
      </c>
      <c r="K148" s="17"/>
      <c r="L148" s="17">
        <f t="shared" si="24"/>
      </c>
      <c r="M148" s="17"/>
      <c r="N148" s="17"/>
      <c r="O148" s="17"/>
      <c r="P148" s="17"/>
      <c r="Q148" s="17"/>
      <c r="R148" s="122"/>
      <c r="S148" s="122"/>
      <c r="T148" s="122"/>
      <c r="U148" s="122"/>
      <c r="V148" s="122"/>
      <c r="W148" s="122" t="s">
        <v>17</v>
      </c>
      <c r="X148" s="122"/>
      <c r="Y148" s="93"/>
      <c r="Z148" s="98"/>
      <c r="AA148" s="168">
        <f aca="true" t="shared" si="26" ref="AA148:AA155">IF(D148&lt;&gt;"",IF(F148=$C$362,$D$362,0)+IF(F148=$C$363,$D$363,0)+IF(F148=$C$364,$D$364,0)+IF(F148=$C$365,$D$365,0)+IF(F148=$C$366,$D$366,0),"")</f>
      </c>
      <c r="AB148" s="81">
        <f t="shared" si="25"/>
      </c>
    </row>
    <row r="149" spans="2:28" ht="12" customHeight="1" thickBot="1">
      <c r="B149" s="6" t="s">
        <v>237</v>
      </c>
      <c r="C149" s="13">
        <v>2</v>
      </c>
      <c r="D149" s="45">
        <f t="shared" si="22"/>
      </c>
      <c r="E149" s="18"/>
      <c r="F149" s="150"/>
      <c r="G149" s="89" t="s">
        <v>18</v>
      </c>
      <c r="H149" s="1"/>
      <c r="I149" s="1" t="s">
        <v>18</v>
      </c>
      <c r="J149" s="17">
        <f t="shared" si="23"/>
      </c>
      <c r="K149" s="17"/>
      <c r="L149" s="17">
        <f t="shared" si="24"/>
      </c>
      <c r="M149" s="17"/>
      <c r="N149" s="17"/>
      <c r="O149" s="17"/>
      <c r="P149" s="17"/>
      <c r="Q149" s="17"/>
      <c r="R149" s="122"/>
      <c r="S149" s="122"/>
      <c r="T149" s="122"/>
      <c r="U149" s="122"/>
      <c r="V149" s="122"/>
      <c r="W149" s="122" t="s">
        <v>17</v>
      </c>
      <c r="X149" s="122"/>
      <c r="Y149" s="93"/>
      <c r="Z149" s="98"/>
      <c r="AA149" s="168">
        <f t="shared" si="26"/>
      </c>
      <c r="AB149" s="81">
        <f t="shared" si="25"/>
      </c>
    </row>
    <row r="150" spans="2:28" ht="12" customHeight="1" thickBot="1">
      <c r="B150" s="6" t="s">
        <v>238</v>
      </c>
      <c r="C150" s="13">
        <v>2</v>
      </c>
      <c r="D150" s="45">
        <f t="shared" si="22"/>
      </c>
      <c r="E150" s="18"/>
      <c r="F150" s="150"/>
      <c r="G150" s="89" t="s">
        <v>18</v>
      </c>
      <c r="H150" s="1"/>
      <c r="I150" s="1" t="s">
        <v>18</v>
      </c>
      <c r="J150" s="17">
        <f t="shared" si="23"/>
      </c>
      <c r="K150" s="17"/>
      <c r="L150" s="17">
        <f t="shared" si="24"/>
      </c>
      <c r="M150" s="17"/>
      <c r="N150" s="17"/>
      <c r="O150" s="17"/>
      <c r="P150" s="17"/>
      <c r="Q150" s="17"/>
      <c r="R150" s="122"/>
      <c r="S150" s="122"/>
      <c r="T150" s="122"/>
      <c r="U150" s="122"/>
      <c r="V150" s="122"/>
      <c r="W150" s="122" t="s">
        <v>17</v>
      </c>
      <c r="X150" s="122"/>
      <c r="Y150" s="93"/>
      <c r="Z150" s="98"/>
      <c r="AA150" s="168">
        <f t="shared" si="26"/>
      </c>
      <c r="AB150" s="81">
        <f t="shared" si="25"/>
      </c>
    </row>
    <row r="151" spans="2:28" ht="12" customHeight="1" thickBot="1">
      <c r="B151" s="6" t="s">
        <v>239</v>
      </c>
      <c r="C151" s="13">
        <v>2</v>
      </c>
      <c r="D151" s="45">
        <f t="shared" si="22"/>
      </c>
      <c r="E151" s="18"/>
      <c r="F151" s="150"/>
      <c r="G151" s="89" t="s">
        <v>18</v>
      </c>
      <c r="H151" s="1"/>
      <c r="I151" s="1" t="s">
        <v>18</v>
      </c>
      <c r="J151" s="17">
        <f t="shared" si="23"/>
      </c>
      <c r="K151" s="17"/>
      <c r="L151" s="17">
        <f t="shared" si="24"/>
      </c>
      <c r="M151" s="17"/>
      <c r="N151" s="17"/>
      <c r="O151" s="17"/>
      <c r="P151" s="17"/>
      <c r="Q151" s="17"/>
      <c r="R151" s="122"/>
      <c r="S151" s="122"/>
      <c r="T151" s="122"/>
      <c r="U151" s="122"/>
      <c r="V151" s="122"/>
      <c r="W151" s="122" t="s">
        <v>17</v>
      </c>
      <c r="X151" s="122"/>
      <c r="Y151" s="93"/>
      <c r="Z151" s="98"/>
      <c r="AA151" s="168">
        <f t="shared" si="26"/>
      </c>
      <c r="AB151" s="81">
        <f t="shared" si="25"/>
      </c>
    </row>
    <row r="152" spans="2:28" ht="12" customHeight="1" thickBot="1">
      <c r="B152" s="6" t="s">
        <v>240</v>
      </c>
      <c r="C152" s="13">
        <v>2</v>
      </c>
      <c r="D152" s="45">
        <f t="shared" si="22"/>
      </c>
      <c r="E152" s="18"/>
      <c r="F152" s="150"/>
      <c r="G152" s="89" t="s">
        <v>18</v>
      </c>
      <c r="H152" s="1"/>
      <c r="I152" s="1" t="s">
        <v>18</v>
      </c>
      <c r="J152" s="17">
        <f t="shared" si="23"/>
      </c>
      <c r="K152" s="17"/>
      <c r="L152" s="17">
        <f t="shared" si="24"/>
      </c>
      <c r="M152" s="17"/>
      <c r="N152" s="17"/>
      <c r="O152" s="17"/>
      <c r="P152" s="17"/>
      <c r="Q152" s="17"/>
      <c r="R152" s="122"/>
      <c r="S152" s="122"/>
      <c r="T152" s="122"/>
      <c r="U152" s="122"/>
      <c r="V152" s="122"/>
      <c r="W152" s="122" t="s">
        <v>17</v>
      </c>
      <c r="X152" s="122"/>
      <c r="Y152" s="93"/>
      <c r="Z152" s="98"/>
      <c r="AA152" s="168">
        <f t="shared" si="26"/>
      </c>
      <c r="AB152" s="81">
        <f t="shared" si="25"/>
      </c>
    </row>
    <row r="153" spans="2:28" ht="12" customHeight="1" thickBot="1">
      <c r="B153" s="6" t="s">
        <v>241</v>
      </c>
      <c r="C153" s="13">
        <v>2</v>
      </c>
      <c r="D153" s="45">
        <f t="shared" si="22"/>
      </c>
      <c r="E153" s="18"/>
      <c r="F153" s="150"/>
      <c r="G153" s="89" t="s">
        <v>18</v>
      </c>
      <c r="H153" s="1"/>
      <c r="I153" s="1" t="s">
        <v>18</v>
      </c>
      <c r="J153" s="17">
        <f t="shared" si="23"/>
      </c>
      <c r="K153" s="17">
        <f>IF(E153="○",22.5,"")</f>
      </c>
      <c r="L153" s="25"/>
      <c r="M153" s="17"/>
      <c r="N153" s="17"/>
      <c r="O153" s="17"/>
      <c r="P153" s="17"/>
      <c r="Q153" s="17"/>
      <c r="R153" s="122"/>
      <c r="S153" s="122"/>
      <c r="T153" s="122"/>
      <c r="U153" s="122"/>
      <c r="V153" s="122"/>
      <c r="W153" s="122" t="s">
        <v>17</v>
      </c>
      <c r="X153" s="122"/>
      <c r="Y153" s="93"/>
      <c r="Z153" s="98"/>
      <c r="AA153" s="168">
        <f t="shared" si="26"/>
      </c>
      <c r="AB153" s="81">
        <f t="shared" si="25"/>
      </c>
    </row>
    <row r="154" spans="2:28" ht="12" customHeight="1" thickBot="1">
      <c r="B154" s="6" t="s">
        <v>242</v>
      </c>
      <c r="C154" s="13">
        <v>2</v>
      </c>
      <c r="D154" s="45">
        <f t="shared" si="22"/>
      </c>
      <c r="E154" s="18"/>
      <c r="F154" s="150"/>
      <c r="G154" s="89" t="s">
        <v>18</v>
      </c>
      <c r="H154" s="1"/>
      <c r="I154" s="1" t="s">
        <v>18</v>
      </c>
      <c r="J154" s="17">
        <f t="shared" si="23"/>
      </c>
      <c r="K154" s="17">
        <f>IF(E154="○",22.5,"")</f>
      </c>
      <c r="L154" s="25"/>
      <c r="M154" s="17"/>
      <c r="N154" s="17"/>
      <c r="O154" s="17"/>
      <c r="P154" s="17"/>
      <c r="Q154" s="17"/>
      <c r="R154" s="122"/>
      <c r="S154" s="122"/>
      <c r="T154" s="122"/>
      <c r="U154" s="122"/>
      <c r="V154" s="122"/>
      <c r="W154" s="122" t="s">
        <v>17</v>
      </c>
      <c r="X154" s="122"/>
      <c r="Y154" s="93"/>
      <c r="Z154" s="98"/>
      <c r="AA154" s="168">
        <f t="shared" si="26"/>
      </c>
      <c r="AB154" s="81">
        <f t="shared" si="25"/>
      </c>
    </row>
    <row r="155" spans="2:28" ht="12" customHeight="1" thickBot="1">
      <c r="B155" s="6" t="s">
        <v>243</v>
      </c>
      <c r="C155" s="13">
        <v>2</v>
      </c>
      <c r="D155" s="45">
        <f t="shared" si="22"/>
      </c>
      <c r="E155" s="18"/>
      <c r="F155" s="150"/>
      <c r="G155" s="89" t="s">
        <v>18</v>
      </c>
      <c r="H155" s="1"/>
      <c r="I155" s="1" t="s">
        <v>18</v>
      </c>
      <c r="J155" s="17">
        <f t="shared" si="23"/>
      </c>
      <c r="K155" s="17">
        <f>IF(E155="○",22.5,"")</f>
      </c>
      <c r="L155" s="25"/>
      <c r="M155" s="17"/>
      <c r="N155" s="17"/>
      <c r="O155" s="17"/>
      <c r="P155" s="17"/>
      <c r="Q155" s="17"/>
      <c r="R155" s="122"/>
      <c r="S155" s="122"/>
      <c r="T155" s="122"/>
      <c r="U155" s="122"/>
      <c r="V155" s="122"/>
      <c r="W155" s="122" t="s">
        <v>17</v>
      </c>
      <c r="X155" s="122"/>
      <c r="Y155" s="93"/>
      <c r="Z155" s="98"/>
      <c r="AA155" s="168">
        <f t="shared" si="26"/>
      </c>
      <c r="AB155" s="81">
        <f t="shared" si="25"/>
      </c>
    </row>
    <row r="156" spans="2:28" ht="12" customHeight="1" thickBot="1">
      <c r="B156" s="325" t="s">
        <v>364</v>
      </c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7"/>
      <c r="Z156" s="94" t="s">
        <v>286</v>
      </c>
      <c r="AA156" s="166" t="s">
        <v>375</v>
      </c>
      <c r="AB156" s="152" t="s">
        <v>376</v>
      </c>
    </row>
    <row r="157" spans="2:28" ht="12" customHeight="1" thickBot="1">
      <c r="B157" s="6" t="s">
        <v>244</v>
      </c>
      <c r="C157" s="13">
        <v>2</v>
      </c>
      <c r="D157" s="45">
        <f>IF(E157="○",2,"")</f>
      </c>
      <c r="E157" s="18"/>
      <c r="F157" s="150"/>
      <c r="G157" s="89" t="s">
        <v>18</v>
      </c>
      <c r="H157" s="1"/>
      <c r="I157" s="1" t="s">
        <v>18</v>
      </c>
      <c r="J157" s="17">
        <f>IF(COUNT(K157:L157)=0,"",SUM(K157:L157))</f>
      </c>
      <c r="K157" s="17">
        <f>IF(E157="○",22.5,"")</f>
      </c>
      <c r="L157" s="25"/>
      <c r="M157" s="17"/>
      <c r="N157" s="17"/>
      <c r="O157" s="17"/>
      <c r="P157" s="17"/>
      <c r="Q157" s="17"/>
      <c r="R157" s="122"/>
      <c r="S157" s="122"/>
      <c r="T157" s="122"/>
      <c r="U157" s="122"/>
      <c r="V157" s="122"/>
      <c r="W157" s="122" t="s">
        <v>17</v>
      </c>
      <c r="X157" s="122"/>
      <c r="Y157" s="93"/>
      <c r="Z157" s="98"/>
      <c r="AA157" s="168">
        <f>IF(D157&lt;&gt;"",IF(F157=$C$362,$D$362,0)+IF(F157=$C$363,$D$363,0)+IF(F157=$C$364,$D$364,0)+IF(F157=$C$365,$D$365,0)+IF(F157=$C$366,$D$366,0),"")</f>
      </c>
      <c r="AB157" s="81">
        <f>IF(AA157&lt;&gt;"",D157*AA157,"")</f>
      </c>
    </row>
    <row r="158" spans="2:28" ht="12" customHeight="1" thickBot="1">
      <c r="B158" s="6" t="s">
        <v>245</v>
      </c>
      <c r="C158" s="13">
        <v>2</v>
      </c>
      <c r="D158" s="45">
        <f>IF(E158="○",2,"")</f>
      </c>
      <c r="E158" s="18"/>
      <c r="F158" s="150"/>
      <c r="G158" s="89" t="s">
        <v>18</v>
      </c>
      <c r="H158" s="1"/>
      <c r="I158" s="1" t="s">
        <v>18</v>
      </c>
      <c r="J158" s="17">
        <f>IF(COUNT(K158:L158)=0,"",SUM(K158:L158))</f>
      </c>
      <c r="K158" s="17">
        <f>IF(E158="○",22.5,"")</f>
      </c>
      <c r="L158" s="25"/>
      <c r="M158" s="17"/>
      <c r="N158" s="17"/>
      <c r="O158" s="17"/>
      <c r="P158" s="17"/>
      <c r="Q158" s="17"/>
      <c r="R158" s="122"/>
      <c r="S158" s="122"/>
      <c r="T158" s="122"/>
      <c r="U158" s="122"/>
      <c r="V158" s="122"/>
      <c r="W158" s="122" t="s">
        <v>17</v>
      </c>
      <c r="X158" s="122"/>
      <c r="Y158" s="93"/>
      <c r="Z158" s="98"/>
      <c r="AA158" s="168">
        <f>IF(D158&lt;&gt;"",IF(F158=$C$362,$D$362,0)+IF(F158=$C$363,$D$363,0)+IF(F158=$C$364,$D$364,0)+IF(F158=$C$365,$D$365,0)+IF(F158=$C$366,$D$366,0),"")</f>
      </c>
      <c r="AB158" s="81">
        <f>IF(AA158&lt;&gt;"",D158*AA158,"")</f>
      </c>
    </row>
    <row r="159" spans="2:28" ht="12" customHeight="1" thickBot="1">
      <c r="B159" s="6" t="s">
        <v>246</v>
      </c>
      <c r="C159" s="13">
        <v>2</v>
      </c>
      <c r="D159" s="45">
        <f>IF(E159="○",2,"")</f>
      </c>
      <c r="E159" s="18"/>
      <c r="F159" s="150"/>
      <c r="G159" s="89" t="s">
        <v>18</v>
      </c>
      <c r="H159" s="1"/>
      <c r="I159" s="1" t="s">
        <v>18</v>
      </c>
      <c r="J159" s="17">
        <f>IF(COUNT(K159:L159)=0,"",SUM(K159:L159))</f>
      </c>
      <c r="K159" s="17">
        <f>IF(E159="○",22.5,"")</f>
      </c>
      <c r="L159" s="25"/>
      <c r="M159" s="17"/>
      <c r="N159" s="17"/>
      <c r="O159" s="17"/>
      <c r="P159" s="17"/>
      <c r="Q159" s="17"/>
      <c r="R159" s="122"/>
      <c r="S159" s="122"/>
      <c r="T159" s="122"/>
      <c r="U159" s="122"/>
      <c r="V159" s="122"/>
      <c r="W159" s="122" t="s">
        <v>17</v>
      </c>
      <c r="X159" s="122"/>
      <c r="Y159" s="93"/>
      <c r="Z159" s="98"/>
      <c r="AA159" s="168">
        <f>IF(D159&lt;&gt;"",IF(F159=$C$362,$D$362,0)+IF(F159=$C$363,$D$363,0)+IF(F159=$C$364,$D$364,0)+IF(F159=$C$365,$D$365,0)+IF(F159=$C$366,$D$366,0),"")</f>
      </c>
      <c r="AB159" s="81">
        <f>IF(AA159&lt;&gt;"",D159*AA159,"")</f>
      </c>
    </row>
    <row r="160" spans="2:28" ht="12" customHeight="1" thickBot="1">
      <c r="B160" s="128" t="s">
        <v>247</v>
      </c>
      <c r="C160" s="137">
        <v>2</v>
      </c>
      <c r="D160" s="130">
        <f>IF(E160="○",2,"")</f>
      </c>
      <c r="E160" s="18"/>
      <c r="F160" s="150"/>
      <c r="G160" s="138" t="s">
        <v>18</v>
      </c>
      <c r="H160" s="132"/>
      <c r="I160" s="132" t="s">
        <v>18</v>
      </c>
      <c r="J160" s="34">
        <f>IF(COUNT(K160:L160)=0,"",SUM(K160:L160))</f>
      </c>
      <c r="K160" s="34">
        <f>IF(E160="○",22.5,"")</f>
      </c>
      <c r="L160" s="133"/>
      <c r="M160" s="34"/>
      <c r="N160" s="34"/>
      <c r="O160" s="34"/>
      <c r="P160" s="34"/>
      <c r="Q160" s="34"/>
      <c r="R160" s="33"/>
      <c r="S160" s="33"/>
      <c r="T160" s="33"/>
      <c r="U160" s="33"/>
      <c r="V160" s="33"/>
      <c r="W160" s="33" t="s">
        <v>17</v>
      </c>
      <c r="X160" s="33"/>
      <c r="Y160" s="134"/>
      <c r="Z160" s="98"/>
      <c r="AA160" s="168">
        <f>IF(D160&lt;&gt;"",IF(F160=$C$362,$D$362,0)+IF(F160=$C$363,$D$363,0)+IF(F160=$C$364,$D$364,0)+IF(F160=$C$365,$D$365,0)+IF(F160=$C$366,$D$366,0),"")</f>
      </c>
      <c r="AB160" s="81">
        <f>IF(AA160&lt;&gt;"",D160*AA160,"")</f>
      </c>
    </row>
    <row r="161" spans="2:28" ht="12" customHeight="1" thickBot="1">
      <c r="B161" s="6" t="s">
        <v>248</v>
      </c>
      <c r="C161" s="13">
        <v>2</v>
      </c>
      <c r="D161" s="45">
        <f>IF(E161="○",2,"")</f>
      </c>
      <c r="E161" s="18"/>
      <c r="F161" s="150"/>
      <c r="G161" s="89" t="s">
        <v>18</v>
      </c>
      <c r="H161" s="1"/>
      <c r="I161" s="1" t="s">
        <v>18</v>
      </c>
      <c r="J161" s="17">
        <f>IF(COUNT(K161:L161)=0,"",SUM(K161:L161))</f>
      </c>
      <c r="K161" s="17">
        <f>IF(E161="○",22.5,"")</f>
      </c>
      <c r="L161" s="25"/>
      <c r="M161" s="17"/>
      <c r="N161" s="17"/>
      <c r="O161" s="17"/>
      <c r="P161" s="17"/>
      <c r="Q161" s="17"/>
      <c r="R161" s="122"/>
      <c r="S161" s="122"/>
      <c r="T161" s="122"/>
      <c r="U161" s="122"/>
      <c r="V161" s="122"/>
      <c r="W161" s="122" t="s">
        <v>17</v>
      </c>
      <c r="X161" s="122"/>
      <c r="Y161" s="93"/>
      <c r="Z161" s="98"/>
      <c r="AA161" s="168">
        <f>IF(D161&lt;&gt;"",IF(F161=$C$362,$D$362,0)+IF(F161=$C$363,$D$363,0)+IF(F161=$C$364,$D$364,0)+IF(F161=$C$365,$D$365,0)+IF(F161=$C$366,$D$366,0),"")</f>
      </c>
      <c r="AB161" s="81">
        <f>IF(AA161&lt;&gt;"",D161*AA161,"")</f>
      </c>
    </row>
    <row r="162" spans="2:28" ht="12" customHeight="1">
      <c r="B162" s="139"/>
      <c r="C162" s="10"/>
      <c r="D162" s="9"/>
      <c r="E162" s="27"/>
      <c r="F162" s="27"/>
      <c r="G162" s="2"/>
      <c r="H162" s="2"/>
      <c r="I162" s="2"/>
      <c r="J162" s="16"/>
      <c r="K162" s="16"/>
      <c r="L162" s="140"/>
      <c r="M162" s="16"/>
      <c r="N162" s="16"/>
      <c r="O162" s="16"/>
      <c r="P162" s="16"/>
      <c r="Q162" s="16"/>
      <c r="R162" s="4"/>
      <c r="S162" s="4"/>
      <c r="T162" s="4"/>
      <c r="U162" s="4"/>
      <c r="V162" s="4"/>
      <c r="W162" s="4"/>
      <c r="X162" s="4"/>
      <c r="Y162" s="4"/>
      <c r="Z162" s="139"/>
      <c r="AA162" s="139"/>
      <c r="AB162" s="165"/>
    </row>
    <row r="163" spans="2:28" ht="12" customHeight="1" thickBot="1">
      <c r="B163" s="224" t="s">
        <v>130</v>
      </c>
      <c r="C163" s="225"/>
      <c r="D163" s="225"/>
      <c r="E163" s="198"/>
      <c r="F163" s="198"/>
      <c r="G163" s="225"/>
      <c r="H163" s="225"/>
      <c r="I163" s="225"/>
      <c r="J163" s="225"/>
      <c r="K163" s="225"/>
      <c r="L163" s="225"/>
      <c r="M163" s="225"/>
      <c r="N163" s="225"/>
      <c r="O163" s="225"/>
      <c r="P163" s="225"/>
      <c r="Q163" s="225"/>
      <c r="R163" s="225"/>
      <c r="S163" s="225"/>
      <c r="T163" s="225"/>
      <c r="U163" s="225"/>
      <c r="V163" s="225"/>
      <c r="W163" s="225"/>
      <c r="X163" s="225"/>
      <c r="Y163" s="226"/>
      <c r="Z163" s="164" t="s">
        <v>286</v>
      </c>
      <c r="AA163" s="167" t="s">
        <v>375</v>
      </c>
      <c r="AB163" s="154" t="s">
        <v>376</v>
      </c>
    </row>
    <row r="164" spans="2:28" ht="12" customHeight="1" thickBot="1">
      <c r="B164" s="136" t="s">
        <v>249</v>
      </c>
      <c r="C164" s="141">
        <v>2</v>
      </c>
      <c r="D164" s="142">
        <f aca="true" t="shared" si="27" ref="D164:D172">IF(E164="○",2,"")</f>
      </c>
      <c r="E164" s="18"/>
      <c r="F164" s="150"/>
      <c r="G164" s="56" t="s">
        <v>18</v>
      </c>
      <c r="H164" s="143"/>
      <c r="I164" s="143" t="s">
        <v>18</v>
      </c>
      <c r="J164" s="144"/>
      <c r="K164" s="144"/>
      <c r="L164" s="144"/>
      <c r="M164" s="144"/>
      <c r="N164" s="144"/>
      <c r="O164" s="144"/>
      <c r="P164" s="144"/>
      <c r="Q164" s="144"/>
      <c r="R164" s="145"/>
      <c r="S164" s="145"/>
      <c r="T164" s="145"/>
      <c r="U164" s="145"/>
      <c r="V164" s="145"/>
      <c r="W164" s="145"/>
      <c r="X164" s="145"/>
      <c r="Y164" s="146"/>
      <c r="Z164" s="98"/>
      <c r="AA164" s="168">
        <f>IF(D164&lt;&gt;"",IF(F164=$C$362,$D$362,0)+IF(F164=$C$363,$D$363,0)+IF(F164=$C$364,$D$364,0)+IF(F164=$C$365,$D$365,0)+IF(F164=$C$366,$D$366,0),"")</f>
      </c>
      <c r="AB164" s="81">
        <f aca="true" t="shared" si="28" ref="AB164:AB172">IF(AA164&lt;&gt;"",D164*AA164,"")</f>
      </c>
    </row>
    <row r="165" spans="2:28" ht="12" customHeight="1" thickBot="1">
      <c r="B165" s="6" t="s">
        <v>282</v>
      </c>
      <c r="C165" s="13">
        <v>2</v>
      </c>
      <c r="D165" s="45">
        <f t="shared" si="27"/>
      </c>
      <c r="E165" s="18"/>
      <c r="F165" s="150"/>
      <c r="G165" s="89" t="s">
        <v>18</v>
      </c>
      <c r="H165" s="1"/>
      <c r="I165" s="1" t="s">
        <v>18</v>
      </c>
      <c r="J165" s="17"/>
      <c r="K165" s="17"/>
      <c r="L165" s="17"/>
      <c r="M165" s="17"/>
      <c r="N165" s="17"/>
      <c r="O165" s="17"/>
      <c r="P165" s="17"/>
      <c r="Q165" s="17"/>
      <c r="R165" s="122"/>
      <c r="S165" s="122"/>
      <c r="T165" s="122"/>
      <c r="U165" s="122"/>
      <c r="V165" s="122"/>
      <c r="W165" s="122"/>
      <c r="X165" s="122"/>
      <c r="Y165" s="93"/>
      <c r="Z165" s="98"/>
      <c r="AA165" s="168">
        <f aca="true" t="shared" si="29" ref="AA165:AA172">IF(D165&lt;&gt;"",IF(F165=$C$362,$D$362,0)+IF(F165=$C$363,$D$363,0)+IF(F165=$C$364,$D$364,0)+IF(F165=$C$365,$D$365,0)+IF(F165=$C$366,$D$366,0),"")</f>
      </c>
      <c r="AB165" s="81">
        <f t="shared" si="28"/>
      </c>
    </row>
    <row r="166" spans="2:28" ht="12" customHeight="1" thickBot="1">
      <c r="B166" s="6" t="s">
        <v>281</v>
      </c>
      <c r="C166" s="13">
        <v>2</v>
      </c>
      <c r="D166" s="45">
        <f t="shared" si="27"/>
      </c>
      <c r="E166" s="18"/>
      <c r="F166" s="150"/>
      <c r="G166" s="89" t="s">
        <v>18</v>
      </c>
      <c r="H166" s="1"/>
      <c r="I166" s="1" t="s">
        <v>18</v>
      </c>
      <c r="J166" s="17"/>
      <c r="K166" s="17"/>
      <c r="L166" s="17"/>
      <c r="M166" s="17"/>
      <c r="N166" s="17"/>
      <c r="O166" s="17"/>
      <c r="P166" s="17"/>
      <c r="Q166" s="17"/>
      <c r="R166" s="122"/>
      <c r="S166" s="122"/>
      <c r="T166" s="122"/>
      <c r="U166" s="122"/>
      <c r="V166" s="122"/>
      <c r="W166" s="122"/>
      <c r="X166" s="122"/>
      <c r="Y166" s="93"/>
      <c r="Z166" s="98"/>
      <c r="AA166" s="168">
        <f t="shared" si="29"/>
      </c>
      <c r="AB166" s="81">
        <f t="shared" si="28"/>
      </c>
    </row>
    <row r="167" spans="2:28" ht="12" customHeight="1" thickBot="1">
      <c r="B167" s="6" t="s">
        <v>294</v>
      </c>
      <c r="C167" s="117">
        <v>1</v>
      </c>
      <c r="D167" s="45">
        <f>IF(E167="○",1,"")</f>
      </c>
      <c r="E167" s="18"/>
      <c r="F167" s="150"/>
      <c r="G167" s="47" t="s">
        <v>18</v>
      </c>
      <c r="H167" s="122"/>
      <c r="I167" s="122" t="s">
        <v>18</v>
      </c>
      <c r="J167" s="17"/>
      <c r="K167" s="17"/>
      <c r="L167" s="25"/>
      <c r="M167" s="17"/>
      <c r="N167" s="17"/>
      <c r="O167" s="17"/>
      <c r="P167" s="17"/>
      <c r="Q167" s="17"/>
      <c r="R167" s="122"/>
      <c r="S167" s="122"/>
      <c r="T167" s="122"/>
      <c r="U167" s="122"/>
      <c r="V167" s="122"/>
      <c r="W167" s="122"/>
      <c r="X167" s="122"/>
      <c r="Y167" s="93"/>
      <c r="Z167" s="98"/>
      <c r="AA167" s="168">
        <f t="shared" si="29"/>
      </c>
      <c r="AB167" s="81">
        <f t="shared" si="28"/>
      </c>
    </row>
    <row r="168" spans="2:28" ht="12" customHeight="1" thickBot="1">
      <c r="B168" s="6" t="s">
        <v>294</v>
      </c>
      <c r="C168" s="117">
        <v>1</v>
      </c>
      <c r="D168" s="45">
        <f>IF(E168="○",1,"")</f>
      </c>
      <c r="E168" s="18"/>
      <c r="F168" s="150"/>
      <c r="G168" s="47" t="s">
        <v>18</v>
      </c>
      <c r="H168" s="122"/>
      <c r="I168" s="122" t="s">
        <v>18</v>
      </c>
      <c r="J168" s="17"/>
      <c r="K168" s="17"/>
      <c r="L168" s="25"/>
      <c r="M168" s="17"/>
      <c r="N168" s="17"/>
      <c r="O168" s="17"/>
      <c r="P168" s="17"/>
      <c r="Q168" s="17"/>
      <c r="R168" s="122"/>
      <c r="S168" s="122"/>
      <c r="T168" s="122"/>
      <c r="U168" s="122"/>
      <c r="V168" s="122"/>
      <c r="W168" s="122"/>
      <c r="X168" s="122"/>
      <c r="Y168" s="93"/>
      <c r="Z168" s="98"/>
      <c r="AA168" s="168">
        <f t="shared" si="29"/>
      </c>
      <c r="AB168" s="81">
        <f t="shared" si="28"/>
      </c>
    </row>
    <row r="169" spans="2:28" ht="12" customHeight="1" thickBot="1">
      <c r="B169" s="6" t="s">
        <v>129</v>
      </c>
      <c r="C169" s="13">
        <v>2</v>
      </c>
      <c r="D169" s="45">
        <f t="shared" si="27"/>
      </c>
      <c r="E169" s="18"/>
      <c r="F169" s="150"/>
      <c r="G169" s="89" t="s">
        <v>18</v>
      </c>
      <c r="H169" s="1"/>
      <c r="I169" s="1" t="s">
        <v>18</v>
      </c>
      <c r="J169" s="17"/>
      <c r="K169" s="17"/>
      <c r="L169" s="17"/>
      <c r="M169" s="17"/>
      <c r="N169" s="17"/>
      <c r="O169" s="17"/>
      <c r="P169" s="17"/>
      <c r="Q169" s="17"/>
      <c r="R169" s="122"/>
      <c r="S169" s="122"/>
      <c r="T169" s="122"/>
      <c r="U169" s="122"/>
      <c r="V169" s="122"/>
      <c r="W169" s="122"/>
      <c r="X169" s="122"/>
      <c r="Y169" s="93"/>
      <c r="Z169" s="98"/>
      <c r="AA169" s="168">
        <f t="shared" si="29"/>
      </c>
      <c r="AB169" s="81">
        <f t="shared" si="28"/>
      </c>
    </row>
    <row r="170" spans="2:28" ht="12" customHeight="1" thickBot="1">
      <c r="B170" s="6" t="s">
        <v>129</v>
      </c>
      <c r="C170" s="13">
        <v>2</v>
      </c>
      <c r="D170" s="45">
        <f t="shared" si="27"/>
      </c>
      <c r="E170" s="18"/>
      <c r="F170" s="150"/>
      <c r="G170" s="89" t="s">
        <v>18</v>
      </c>
      <c r="H170" s="1"/>
      <c r="I170" s="1" t="s">
        <v>18</v>
      </c>
      <c r="J170" s="17"/>
      <c r="K170" s="17"/>
      <c r="L170" s="17"/>
      <c r="M170" s="17"/>
      <c r="N170" s="17"/>
      <c r="O170" s="17"/>
      <c r="P170" s="17"/>
      <c r="Q170" s="17"/>
      <c r="R170" s="122"/>
      <c r="S170" s="122"/>
      <c r="T170" s="122"/>
      <c r="U170" s="122"/>
      <c r="V170" s="122"/>
      <c r="W170" s="122"/>
      <c r="X170" s="122"/>
      <c r="Y170" s="93"/>
      <c r="Z170" s="98"/>
      <c r="AA170" s="168">
        <f t="shared" si="29"/>
      </c>
      <c r="AB170" s="81">
        <f t="shared" si="28"/>
      </c>
    </row>
    <row r="171" spans="2:28" ht="12" customHeight="1" thickBot="1">
      <c r="B171" s="6" t="s">
        <v>129</v>
      </c>
      <c r="C171" s="13">
        <v>2</v>
      </c>
      <c r="D171" s="45">
        <f t="shared" si="27"/>
      </c>
      <c r="E171" s="18"/>
      <c r="F171" s="150"/>
      <c r="G171" s="89" t="s">
        <v>18</v>
      </c>
      <c r="H171" s="1"/>
      <c r="I171" s="1" t="s">
        <v>18</v>
      </c>
      <c r="J171" s="17"/>
      <c r="K171" s="17"/>
      <c r="L171" s="17"/>
      <c r="M171" s="17"/>
      <c r="N171" s="17"/>
      <c r="O171" s="17"/>
      <c r="P171" s="17"/>
      <c r="Q171" s="17"/>
      <c r="R171" s="122"/>
      <c r="S171" s="122"/>
      <c r="T171" s="122"/>
      <c r="U171" s="122"/>
      <c r="V171" s="122"/>
      <c r="W171" s="122"/>
      <c r="X171" s="122"/>
      <c r="Y171" s="93"/>
      <c r="Z171" s="98"/>
      <c r="AA171" s="168">
        <f t="shared" si="29"/>
      </c>
      <c r="AB171" s="81">
        <f t="shared" si="28"/>
      </c>
    </row>
    <row r="172" spans="2:28" ht="12" customHeight="1" thickBot="1">
      <c r="B172" s="6" t="s">
        <v>129</v>
      </c>
      <c r="C172" s="13">
        <v>2</v>
      </c>
      <c r="D172" s="45">
        <f t="shared" si="27"/>
      </c>
      <c r="E172" s="18"/>
      <c r="F172" s="150"/>
      <c r="G172" s="89" t="s">
        <v>18</v>
      </c>
      <c r="H172" s="1"/>
      <c r="I172" s="1" t="s">
        <v>18</v>
      </c>
      <c r="J172" s="17"/>
      <c r="K172" s="17"/>
      <c r="L172" s="17"/>
      <c r="M172" s="17"/>
      <c r="N172" s="17"/>
      <c r="O172" s="17"/>
      <c r="P172" s="17"/>
      <c r="Q172" s="17"/>
      <c r="R172" s="122"/>
      <c r="S172" s="122"/>
      <c r="T172" s="122"/>
      <c r="U172" s="122"/>
      <c r="V172" s="122"/>
      <c r="W172" s="122"/>
      <c r="X172" s="122"/>
      <c r="Y172" s="93"/>
      <c r="Z172" s="98"/>
      <c r="AA172" s="168">
        <f t="shared" si="29"/>
      </c>
      <c r="AB172" s="81">
        <f t="shared" si="28"/>
      </c>
    </row>
    <row r="173" spans="2:12" ht="12" customHeight="1">
      <c r="B173" s="4"/>
      <c r="C173" s="10"/>
      <c r="D173" s="9"/>
      <c r="E173" s="2"/>
      <c r="F173" s="2"/>
      <c r="G173" s="2"/>
      <c r="H173" s="2"/>
      <c r="I173" s="2"/>
      <c r="J173" s="9"/>
      <c r="K173" s="9"/>
      <c r="L173" s="26"/>
    </row>
    <row r="174" spans="2:17" ht="12" customHeight="1">
      <c r="B174" s="4" t="s">
        <v>34</v>
      </c>
      <c r="C174" s="10"/>
      <c r="D174" s="9">
        <f>SUM(D13:D155)+SUM(D164:D172)</f>
        <v>0</v>
      </c>
      <c r="E174" s="4"/>
      <c r="F174" s="4"/>
      <c r="G174" s="4"/>
      <c r="H174" s="4"/>
      <c r="I174" s="4"/>
      <c r="J174" s="16">
        <f aca="true" t="shared" si="30" ref="J174:Q174">SUM(J13:J161)</f>
        <v>0</v>
      </c>
      <c r="K174" s="16">
        <f t="shared" si="30"/>
        <v>0</v>
      </c>
      <c r="L174" s="16">
        <f t="shared" si="30"/>
        <v>0</v>
      </c>
      <c r="M174" s="16">
        <f t="shared" si="30"/>
        <v>0</v>
      </c>
      <c r="N174" s="16">
        <f t="shared" si="30"/>
        <v>0</v>
      </c>
      <c r="O174" s="16">
        <f t="shared" si="30"/>
        <v>0</v>
      </c>
      <c r="P174" s="16">
        <f t="shared" si="30"/>
        <v>0</v>
      </c>
      <c r="Q174" s="16">
        <f t="shared" si="30"/>
        <v>0</v>
      </c>
    </row>
    <row r="175" spans="2:12" ht="15" customHeight="1">
      <c r="B175" s="4"/>
      <c r="C175" s="10"/>
      <c r="D175" s="9"/>
      <c r="E175" s="4"/>
      <c r="F175" s="4"/>
      <c r="G175" s="4"/>
      <c r="H175" s="4"/>
      <c r="I175" s="4"/>
      <c r="J175" s="9"/>
      <c r="K175" s="9"/>
      <c r="L175" s="9"/>
    </row>
    <row r="176" spans="2:25" ht="15" customHeight="1">
      <c r="B176" s="340" t="s">
        <v>132</v>
      </c>
      <c r="C176" s="341"/>
      <c r="D176" s="341"/>
      <c r="E176" s="341"/>
      <c r="F176" s="341"/>
      <c r="G176" s="341"/>
      <c r="H176" s="341"/>
      <c r="I176" s="341"/>
      <c r="J176" s="341"/>
      <c r="K176" s="341"/>
      <c r="L176" s="341"/>
      <c r="M176" s="341"/>
      <c r="N176" s="341"/>
      <c r="O176" s="341"/>
      <c r="P176" s="341"/>
      <c r="Q176" s="342"/>
      <c r="R176" s="313" t="s">
        <v>133</v>
      </c>
      <c r="S176" s="314"/>
      <c r="T176" s="314"/>
      <c r="U176" s="314"/>
      <c r="V176" s="314"/>
      <c r="W176" s="314"/>
      <c r="X176" s="314"/>
      <c r="Y176" s="315"/>
    </row>
    <row r="177" spans="2:25" ht="15" customHeight="1">
      <c r="B177" s="262" t="s">
        <v>0</v>
      </c>
      <c r="C177" s="234" t="s">
        <v>1</v>
      </c>
      <c r="D177" s="277" t="s">
        <v>2</v>
      </c>
      <c r="E177" s="322" t="s">
        <v>382</v>
      </c>
      <c r="F177" s="267" t="s">
        <v>296</v>
      </c>
      <c r="G177" s="349" t="s">
        <v>3</v>
      </c>
      <c r="H177" s="350"/>
      <c r="I177" s="267" t="s">
        <v>4</v>
      </c>
      <c r="J177" s="265" t="s">
        <v>5</v>
      </c>
      <c r="K177" s="227" t="s">
        <v>134</v>
      </c>
      <c r="L177" s="228"/>
      <c r="M177" s="228"/>
      <c r="N177" s="228"/>
      <c r="O177" s="228"/>
      <c r="P177" s="228"/>
      <c r="Q177" s="228"/>
      <c r="R177" s="316"/>
      <c r="S177" s="317"/>
      <c r="T177" s="317"/>
      <c r="U177" s="317"/>
      <c r="V177" s="317"/>
      <c r="W177" s="317"/>
      <c r="X177" s="317"/>
      <c r="Y177" s="318"/>
    </row>
    <row r="178" spans="2:25" ht="24" customHeight="1">
      <c r="B178" s="263"/>
      <c r="C178" s="235"/>
      <c r="D178" s="278"/>
      <c r="E178" s="323"/>
      <c r="F178" s="268"/>
      <c r="G178" s="267" t="s">
        <v>6</v>
      </c>
      <c r="H178" s="267" t="s">
        <v>135</v>
      </c>
      <c r="I178" s="268"/>
      <c r="J178" s="280"/>
      <c r="K178" s="219" t="s">
        <v>7</v>
      </c>
      <c r="L178" s="229"/>
      <c r="M178" s="229"/>
      <c r="N178" s="229"/>
      <c r="O178" s="229"/>
      <c r="P178" s="229"/>
      <c r="Q178" s="220"/>
      <c r="R178" s="316"/>
      <c r="S178" s="317"/>
      <c r="T178" s="317"/>
      <c r="U178" s="317"/>
      <c r="V178" s="317"/>
      <c r="W178" s="317"/>
      <c r="X178" s="317"/>
      <c r="Y178" s="318"/>
    </row>
    <row r="179" spans="2:25" ht="12" customHeight="1">
      <c r="B179" s="263"/>
      <c r="C179" s="235"/>
      <c r="D179" s="278"/>
      <c r="E179" s="323"/>
      <c r="F179" s="268"/>
      <c r="G179" s="268"/>
      <c r="H179" s="268"/>
      <c r="I179" s="268"/>
      <c r="J179" s="280"/>
      <c r="K179" s="230" t="s">
        <v>8</v>
      </c>
      <c r="L179" s="230" t="s">
        <v>9</v>
      </c>
      <c r="M179" s="219" t="s">
        <v>136</v>
      </c>
      <c r="N179" s="229"/>
      <c r="O179" s="229"/>
      <c r="P179" s="229"/>
      <c r="Q179" s="220"/>
      <c r="R179" s="319"/>
      <c r="S179" s="320"/>
      <c r="T179" s="320"/>
      <c r="U179" s="320"/>
      <c r="V179" s="320"/>
      <c r="W179" s="320"/>
      <c r="X179" s="320"/>
      <c r="Y179" s="321"/>
    </row>
    <row r="180" spans="2:25" ht="12" customHeight="1">
      <c r="B180" s="264"/>
      <c r="C180" s="236"/>
      <c r="D180" s="279"/>
      <c r="E180" s="324"/>
      <c r="F180" s="269"/>
      <c r="G180" s="269"/>
      <c r="H180" s="269"/>
      <c r="I180" s="269"/>
      <c r="J180" s="266"/>
      <c r="K180" s="231"/>
      <c r="L180" s="231"/>
      <c r="M180" s="20" t="s">
        <v>276</v>
      </c>
      <c r="N180" s="20" t="s">
        <v>283</v>
      </c>
      <c r="O180" s="20" t="s">
        <v>284</v>
      </c>
      <c r="P180" s="20" t="s">
        <v>275</v>
      </c>
      <c r="Q180" s="112" t="s">
        <v>14</v>
      </c>
      <c r="R180" s="121" t="s">
        <v>137</v>
      </c>
      <c r="S180" s="121" t="s">
        <v>138</v>
      </c>
      <c r="T180" s="121" t="s">
        <v>139</v>
      </c>
      <c r="U180" s="121" t="s">
        <v>140</v>
      </c>
      <c r="V180" s="121" t="s">
        <v>141</v>
      </c>
      <c r="W180" s="121" t="s">
        <v>142</v>
      </c>
      <c r="X180" s="121" t="s">
        <v>143</v>
      </c>
      <c r="Y180" s="121" t="s">
        <v>144</v>
      </c>
    </row>
    <row r="181" spans="1:28" s="22" customFormat="1" ht="12" customHeight="1">
      <c r="A181" s="3"/>
      <c r="B181" s="21"/>
      <c r="C181" s="11"/>
      <c r="D181" s="11"/>
      <c r="E181" s="3"/>
      <c r="F181" s="3"/>
      <c r="I181" s="3"/>
      <c r="J181" s="11"/>
      <c r="K181" s="11"/>
      <c r="L181" s="23"/>
      <c r="M181" s="23"/>
      <c r="N181" s="23"/>
      <c r="O181" s="23"/>
      <c r="P181" s="23"/>
      <c r="Q181" s="23"/>
      <c r="R181" s="3"/>
      <c r="S181" s="3"/>
      <c r="T181" s="3"/>
      <c r="U181" s="3"/>
      <c r="V181" s="3"/>
      <c r="W181" s="3"/>
      <c r="X181" s="3"/>
      <c r="Y181" s="3"/>
      <c r="Z181" s="19"/>
      <c r="AA181" s="19"/>
      <c r="AB181" s="3"/>
    </row>
    <row r="182" spans="2:28" ht="12" customHeight="1">
      <c r="B182" s="256" t="s">
        <v>287</v>
      </c>
      <c r="C182" s="257"/>
      <c r="D182" s="257"/>
      <c r="E182" s="257"/>
      <c r="F182" s="257"/>
      <c r="G182" s="257"/>
      <c r="H182" s="257"/>
      <c r="I182" s="257"/>
      <c r="J182" s="257"/>
      <c r="K182" s="257"/>
      <c r="L182" s="257"/>
      <c r="M182" s="257"/>
      <c r="N182" s="257"/>
      <c r="O182" s="257"/>
      <c r="P182" s="257"/>
      <c r="Q182" s="257"/>
      <c r="R182" s="257"/>
      <c r="S182" s="257"/>
      <c r="T182" s="257"/>
      <c r="U182" s="257"/>
      <c r="V182" s="257"/>
      <c r="W182" s="257"/>
      <c r="X182" s="257"/>
      <c r="Y182" s="257"/>
      <c r="Z182" s="257"/>
      <c r="AA182" s="257"/>
      <c r="AB182" s="258"/>
    </row>
    <row r="183" spans="1:28" ht="12" customHeight="1">
      <c r="A183" s="22"/>
      <c r="B183" s="5"/>
      <c r="C183" s="26"/>
      <c r="D183" s="26"/>
      <c r="E183" s="27"/>
      <c r="F183" s="27"/>
      <c r="G183" s="27"/>
      <c r="H183" s="27"/>
      <c r="I183" s="27"/>
      <c r="J183" s="26"/>
      <c r="K183" s="26"/>
      <c r="L183" s="26"/>
      <c r="M183" s="26"/>
      <c r="N183" s="26"/>
      <c r="O183" s="26"/>
      <c r="P183" s="26"/>
      <c r="Q183" s="26"/>
      <c r="R183" s="27"/>
      <c r="S183" s="27"/>
      <c r="T183" s="27"/>
      <c r="U183" s="27"/>
      <c r="V183" s="27"/>
      <c r="W183" s="27"/>
      <c r="X183" s="27"/>
      <c r="Y183" s="27"/>
      <c r="Z183" s="99"/>
      <c r="AA183" s="99"/>
      <c r="AB183" s="22"/>
    </row>
    <row r="184" spans="2:28" ht="12" customHeight="1" thickBot="1">
      <c r="B184" s="200" t="s">
        <v>35</v>
      </c>
      <c r="C184" s="198"/>
      <c r="D184" s="198"/>
      <c r="E184" s="198"/>
      <c r="F184" s="198"/>
      <c r="G184" s="198"/>
      <c r="H184" s="198"/>
      <c r="I184" s="198"/>
      <c r="J184" s="198"/>
      <c r="K184" s="198"/>
      <c r="L184" s="198"/>
      <c r="M184" s="198"/>
      <c r="N184" s="198"/>
      <c r="O184" s="198"/>
      <c r="P184" s="198"/>
      <c r="Q184" s="198"/>
      <c r="R184" s="198"/>
      <c r="S184" s="198"/>
      <c r="T184" s="198"/>
      <c r="U184" s="198"/>
      <c r="V184" s="198"/>
      <c r="W184" s="198"/>
      <c r="X184" s="198"/>
      <c r="Y184" s="199"/>
      <c r="Z184" s="147" t="s">
        <v>286</v>
      </c>
      <c r="AA184" s="118" t="s">
        <v>375</v>
      </c>
      <c r="AB184" s="154" t="s">
        <v>376</v>
      </c>
    </row>
    <row r="185" spans="2:28" ht="12" customHeight="1" thickBot="1">
      <c r="B185" s="28" t="s">
        <v>36</v>
      </c>
      <c r="C185" s="117">
        <v>2</v>
      </c>
      <c r="D185" s="45">
        <f aca="true" t="shared" si="31" ref="D185:D191">IF(E185="○",2,"")</f>
      </c>
      <c r="E185" s="185"/>
      <c r="F185" s="150"/>
      <c r="G185" s="88" t="s">
        <v>250</v>
      </c>
      <c r="H185" s="126"/>
      <c r="I185" s="122" t="s">
        <v>251</v>
      </c>
      <c r="J185" s="17">
        <f aca="true" t="shared" si="32" ref="J185:J191">IF(COUNT(K185:P185)=0,"",SUM(K185:P185))</f>
      </c>
      <c r="K185" s="29"/>
      <c r="L185" s="30">
        <f aca="true" t="shared" si="33" ref="L185:L191">IF(E185="○",22.5,"")</f>
      </c>
      <c r="M185" s="30"/>
      <c r="N185" s="30"/>
      <c r="O185" s="30"/>
      <c r="P185" s="30"/>
      <c r="Q185" s="30"/>
      <c r="R185" s="123"/>
      <c r="S185" s="123"/>
      <c r="T185" s="123" t="s">
        <v>17</v>
      </c>
      <c r="U185" s="123"/>
      <c r="V185" s="123"/>
      <c r="W185" s="123"/>
      <c r="X185" s="123" t="s">
        <v>23</v>
      </c>
      <c r="Y185" s="95"/>
      <c r="Z185" s="98"/>
      <c r="AA185" s="168">
        <f>IF(D185&lt;&gt;"",IF(F185=$C$362,$D$362,0)+IF(F185=$C$363,$D$363,0)+IF(F185=$C$364,$D$364,0)+IF(F185=$C$365,$D$365,0)+IF(F185=$C$366,$D$366,0),"")</f>
      </c>
      <c r="AB185" s="81">
        <f aca="true" t="shared" si="34" ref="AB185:AB191">IF(AA185&lt;&gt;"",D185*AA185,"")</f>
      </c>
    </row>
    <row r="186" spans="2:28" ht="12" customHeight="1" thickBot="1">
      <c r="B186" s="28" t="s">
        <v>37</v>
      </c>
      <c r="C186" s="117">
        <v>2</v>
      </c>
      <c r="D186" s="45">
        <f t="shared" si="31"/>
      </c>
      <c r="E186" s="18"/>
      <c r="F186" s="150"/>
      <c r="G186" s="88" t="s">
        <v>250</v>
      </c>
      <c r="H186" s="126"/>
      <c r="I186" s="122" t="s">
        <v>252</v>
      </c>
      <c r="J186" s="17">
        <f t="shared" si="32"/>
      </c>
      <c r="K186" s="29"/>
      <c r="L186" s="30">
        <f t="shared" si="33"/>
      </c>
      <c r="M186" s="30"/>
      <c r="N186" s="30"/>
      <c r="O186" s="30"/>
      <c r="P186" s="30"/>
      <c r="Q186" s="30"/>
      <c r="R186" s="123"/>
      <c r="S186" s="123"/>
      <c r="T186" s="123" t="s">
        <v>17</v>
      </c>
      <c r="U186" s="123"/>
      <c r="V186" s="123"/>
      <c r="W186" s="123"/>
      <c r="X186" s="123" t="s">
        <v>23</v>
      </c>
      <c r="Y186" s="95"/>
      <c r="Z186" s="98"/>
      <c r="AA186" s="168">
        <f aca="true" t="shared" si="35" ref="AA186:AA191">IF(D186&lt;&gt;"",IF(F186=$C$362,$D$362,0)+IF(F186=$C$363,$D$363,0)+IF(F186=$C$364,$D$364,0)+IF(F186=$C$365,$D$365,0)+IF(F186=$C$366,$D$366,0),"")</f>
      </c>
      <c r="AB186" s="81">
        <f t="shared" si="34"/>
      </c>
    </row>
    <row r="187" spans="2:28" ht="12" customHeight="1" thickBot="1">
      <c r="B187" s="28" t="s">
        <v>38</v>
      </c>
      <c r="C187" s="117">
        <v>2</v>
      </c>
      <c r="D187" s="45">
        <f t="shared" si="31"/>
      </c>
      <c r="E187" s="18"/>
      <c r="F187" s="150"/>
      <c r="G187" s="46" t="s">
        <v>30</v>
      </c>
      <c r="H187" s="126"/>
      <c r="I187" s="122" t="s">
        <v>253</v>
      </c>
      <c r="J187" s="17">
        <f t="shared" si="32"/>
      </c>
      <c r="K187" s="29"/>
      <c r="L187" s="30">
        <f t="shared" si="33"/>
      </c>
      <c r="M187" s="30"/>
      <c r="N187" s="30"/>
      <c r="O187" s="30"/>
      <c r="P187" s="30"/>
      <c r="Q187" s="30"/>
      <c r="R187" s="123"/>
      <c r="S187" s="123"/>
      <c r="T187" s="123" t="s">
        <v>17</v>
      </c>
      <c r="U187" s="123"/>
      <c r="V187" s="123"/>
      <c r="W187" s="123"/>
      <c r="X187" s="123" t="s">
        <v>23</v>
      </c>
      <c r="Y187" s="95"/>
      <c r="Z187" s="98"/>
      <c r="AA187" s="168">
        <f t="shared" si="35"/>
      </c>
      <c r="AB187" s="81">
        <f t="shared" si="34"/>
      </c>
    </row>
    <row r="188" spans="2:28" ht="12" customHeight="1" thickBot="1">
      <c r="B188" s="28" t="s">
        <v>39</v>
      </c>
      <c r="C188" s="117">
        <v>2</v>
      </c>
      <c r="D188" s="45">
        <f t="shared" si="31"/>
      </c>
      <c r="E188" s="18"/>
      <c r="F188" s="150"/>
      <c r="G188" s="88" t="s">
        <v>250</v>
      </c>
      <c r="H188" s="126"/>
      <c r="I188" s="122" t="s">
        <v>253</v>
      </c>
      <c r="J188" s="17">
        <f t="shared" si="32"/>
      </c>
      <c r="K188" s="29"/>
      <c r="L188" s="30">
        <f t="shared" si="33"/>
      </c>
      <c r="M188" s="30"/>
      <c r="N188" s="30"/>
      <c r="O188" s="30"/>
      <c r="P188" s="30"/>
      <c r="Q188" s="30"/>
      <c r="R188" s="123"/>
      <c r="S188" s="123"/>
      <c r="T188" s="123" t="s">
        <v>17</v>
      </c>
      <c r="U188" s="123"/>
      <c r="V188" s="123"/>
      <c r="W188" s="123"/>
      <c r="X188" s="123" t="s">
        <v>23</v>
      </c>
      <c r="Y188" s="95"/>
      <c r="Z188" s="98"/>
      <c r="AA188" s="168">
        <f t="shared" si="35"/>
      </c>
      <c r="AB188" s="81">
        <f t="shared" si="34"/>
      </c>
    </row>
    <row r="189" spans="2:28" ht="12" customHeight="1" thickBot="1">
      <c r="B189" s="28" t="s">
        <v>40</v>
      </c>
      <c r="C189" s="117">
        <v>2</v>
      </c>
      <c r="D189" s="45">
        <f t="shared" si="31"/>
      </c>
      <c r="E189" s="18"/>
      <c r="F189" s="150"/>
      <c r="G189" s="88" t="s">
        <v>250</v>
      </c>
      <c r="H189" s="126"/>
      <c r="I189" s="122" t="s">
        <v>254</v>
      </c>
      <c r="J189" s="17">
        <f t="shared" si="32"/>
      </c>
      <c r="K189" s="29"/>
      <c r="L189" s="30">
        <f t="shared" si="33"/>
      </c>
      <c r="M189" s="30"/>
      <c r="N189" s="30"/>
      <c r="O189" s="30"/>
      <c r="P189" s="30"/>
      <c r="Q189" s="30"/>
      <c r="R189" s="123"/>
      <c r="S189" s="123"/>
      <c r="T189" s="123" t="s">
        <v>17</v>
      </c>
      <c r="U189" s="123"/>
      <c r="V189" s="123"/>
      <c r="W189" s="123"/>
      <c r="X189" s="123" t="s">
        <v>23</v>
      </c>
      <c r="Y189" s="95"/>
      <c r="Z189" s="98"/>
      <c r="AA189" s="168">
        <f t="shared" si="35"/>
      </c>
      <c r="AB189" s="81">
        <f t="shared" si="34"/>
      </c>
    </row>
    <row r="190" spans="2:28" ht="12" customHeight="1" thickBot="1">
      <c r="B190" s="28" t="s">
        <v>41</v>
      </c>
      <c r="C190" s="117">
        <v>2</v>
      </c>
      <c r="D190" s="45">
        <f t="shared" si="31"/>
      </c>
      <c r="E190" s="18"/>
      <c r="F190" s="150"/>
      <c r="G190" s="88" t="s">
        <v>250</v>
      </c>
      <c r="H190" s="126"/>
      <c r="I190" s="122" t="s">
        <v>255</v>
      </c>
      <c r="J190" s="17">
        <f t="shared" si="32"/>
      </c>
      <c r="K190" s="29"/>
      <c r="L190" s="30">
        <f t="shared" si="33"/>
      </c>
      <c r="M190" s="30"/>
      <c r="N190" s="30"/>
      <c r="O190" s="30"/>
      <c r="P190" s="30"/>
      <c r="Q190" s="30"/>
      <c r="R190" s="123"/>
      <c r="S190" s="123"/>
      <c r="T190" s="123" t="s">
        <v>17</v>
      </c>
      <c r="U190" s="123"/>
      <c r="V190" s="123"/>
      <c r="W190" s="123"/>
      <c r="X190" s="123" t="s">
        <v>23</v>
      </c>
      <c r="Y190" s="95"/>
      <c r="Z190" s="98"/>
      <c r="AA190" s="168">
        <f t="shared" si="35"/>
      </c>
      <c r="AB190" s="81">
        <f t="shared" si="34"/>
      </c>
    </row>
    <row r="191" spans="2:28" ht="12" customHeight="1" thickBot="1">
      <c r="B191" s="28" t="s">
        <v>42</v>
      </c>
      <c r="C191" s="117">
        <v>2</v>
      </c>
      <c r="D191" s="45">
        <f t="shared" si="31"/>
      </c>
      <c r="E191" s="18"/>
      <c r="F191" s="150"/>
      <c r="G191" s="46" t="s">
        <v>30</v>
      </c>
      <c r="H191" s="126"/>
      <c r="I191" s="122" t="s">
        <v>253</v>
      </c>
      <c r="J191" s="17">
        <f t="shared" si="32"/>
      </c>
      <c r="K191" s="29"/>
      <c r="L191" s="30">
        <f t="shared" si="33"/>
      </c>
      <c r="M191" s="30"/>
      <c r="N191" s="30"/>
      <c r="O191" s="30"/>
      <c r="P191" s="30"/>
      <c r="Q191" s="30"/>
      <c r="R191" s="123"/>
      <c r="S191" s="123"/>
      <c r="T191" s="123" t="s">
        <v>17</v>
      </c>
      <c r="U191" s="123"/>
      <c r="V191" s="123"/>
      <c r="W191" s="123"/>
      <c r="X191" s="123" t="s">
        <v>23</v>
      </c>
      <c r="Y191" s="95"/>
      <c r="Z191" s="98"/>
      <c r="AA191" s="168">
        <f t="shared" si="35"/>
      </c>
      <c r="AB191" s="81">
        <f t="shared" si="34"/>
      </c>
    </row>
    <row r="192" spans="2:27" ht="12" customHeight="1" thickBot="1">
      <c r="B192" s="104"/>
      <c r="C192" s="105"/>
      <c r="D192" s="105"/>
      <c r="E192" s="27"/>
      <c r="F192" s="27"/>
      <c r="G192" s="106"/>
      <c r="H192" s="102"/>
      <c r="I192" s="106"/>
      <c r="J192" s="107"/>
      <c r="K192" s="107"/>
      <c r="L192" s="108"/>
      <c r="M192" s="108"/>
      <c r="N192" s="108"/>
      <c r="O192" s="108"/>
      <c r="P192" s="108"/>
      <c r="Q192" s="108"/>
      <c r="R192" s="92"/>
      <c r="S192" s="92"/>
      <c r="T192" s="92"/>
      <c r="U192" s="92"/>
      <c r="V192" s="92"/>
      <c r="W192" s="92"/>
      <c r="X192" s="92"/>
      <c r="Y192" s="92"/>
      <c r="Z192" s="109"/>
      <c r="AA192" s="139"/>
    </row>
    <row r="193" spans="2:28" ht="12" customHeight="1" thickBot="1">
      <c r="B193" s="31" t="s">
        <v>43</v>
      </c>
      <c r="C193" s="117">
        <v>2</v>
      </c>
      <c r="D193" s="45">
        <f aca="true" t="shared" si="36" ref="D193:D199">IF(E193="○",2,"")</f>
      </c>
      <c r="E193" s="18"/>
      <c r="F193" s="150"/>
      <c r="G193" s="46" t="s">
        <v>30</v>
      </c>
      <c r="H193" s="126"/>
      <c r="I193" s="122" t="s">
        <v>251</v>
      </c>
      <c r="J193" s="17">
        <f aca="true" t="shared" si="37" ref="J193:J199">IF(COUNT(K193:P193)=0,"",SUM(K193:P193))</f>
      </c>
      <c r="K193" s="29"/>
      <c r="L193" s="30"/>
      <c r="M193" s="30">
        <f>IF(E193="○",7.5,"")</f>
      </c>
      <c r="N193" s="30">
        <f>IF(E193="○",7.5,"")</f>
      </c>
      <c r="O193" s="30">
        <f>IF(E193="○",7.5,"")</f>
      </c>
      <c r="P193" s="30"/>
      <c r="Q193" s="30">
        <f>IF(COUNT(M193:P193)=0,"",SUM(M193:P193))</f>
      </c>
      <c r="R193" s="123"/>
      <c r="S193" s="123"/>
      <c r="T193" s="123"/>
      <c r="U193" s="123" t="s">
        <v>17</v>
      </c>
      <c r="V193" s="123"/>
      <c r="W193" s="123"/>
      <c r="X193" s="123" t="s">
        <v>23</v>
      </c>
      <c r="Y193" s="95"/>
      <c r="Z193" s="98"/>
      <c r="AA193" s="168">
        <f aca="true" t="shared" si="38" ref="AA193:AA199">IF(D193&lt;&gt;"",IF(F193=$C$362,$D$362,0)+IF(F193=$C$363,$D$363,0)+IF(F193=$C$364,$D$364,0)+IF(F193=$C$365,$D$365,0)+IF(F193=$C$366,$D$366,0),"")</f>
      </c>
      <c r="AB193" s="81">
        <f aca="true" t="shared" si="39" ref="AB193:AB199">IF(AA193&lt;&gt;"",D193*AA193,"")</f>
      </c>
    </row>
    <row r="194" spans="2:28" ht="12" customHeight="1" thickBot="1">
      <c r="B194" s="28" t="s">
        <v>44</v>
      </c>
      <c r="C194" s="117">
        <v>2</v>
      </c>
      <c r="D194" s="45">
        <f t="shared" si="36"/>
      </c>
      <c r="E194" s="18"/>
      <c r="F194" s="150"/>
      <c r="G194" s="46" t="s">
        <v>30</v>
      </c>
      <c r="H194" s="126"/>
      <c r="I194" s="122" t="s">
        <v>252</v>
      </c>
      <c r="J194" s="17">
        <f t="shared" si="37"/>
      </c>
      <c r="K194" s="29"/>
      <c r="L194" s="30">
        <f>IF(E194="○",22.5,"")</f>
      </c>
      <c r="M194" s="30"/>
      <c r="N194" s="30"/>
      <c r="O194" s="30"/>
      <c r="P194" s="30"/>
      <c r="Q194" s="30"/>
      <c r="R194" s="123"/>
      <c r="S194" s="123"/>
      <c r="T194" s="123" t="s">
        <v>17</v>
      </c>
      <c r="U194" s="123"/>
      <c r="V194" s="123"/>
      <c r="W194" s="123"/>
      <c r="X194" s="123" t="s">
        <v>23</v>
      </c>
      <c r="Y194" s="95"/>
      <c r="Z194" s="98"/>
      <c r="AA194" s="168">
        <f t="shared" si="38"/>
      </c>
      <c r="AB194" s="81">
        <f t="shared" si="39"/>
      </c>
    </row>
    <row r="195" spans="2:28" ht="12" customHeight="1" thickBot="1">
      <c r="B195" s="31" t="s">
        <v>45</v>
      </c>
      <c r="C195" s="117">
        <v>2</v>
      </c>
      <c r="D195" s="45">
        <f t="shared" si="36"/>
      </c>
      <c r="E195" s="18"/>
      <c r="F195" s="150"/>
      <c r="G195" s="46" t="s">
        <v>30</v>
      </c>
      <c r="H195" s="126"/>
      <c r="I195" s="122" t="s">
        <v>252</v>
      </c>
      <c r="J195" s="17">
        <f t="shared" si="37"/>
      </c>
      <c r="K195" s="29"/>
      <c r="L195" s="30"/>
      <c r="M195" s="30">
        <f>IF(E195="○",15,"")</f>
      </c>
      <c r="N195" s="30"/>
      <c r="O195" s="30">
        <f>IF(E195="○",7.5,"")</f>
      </c>
      <c r="P195" s="30"/>
      <c r="Q195" s="30">
        <f>IF(COUNT(M195:P195)=0,"",SUM(M195:P195))</f>
      </c>
      <c r="R195" s="123"/>
      <c r="S195" s="123"/>
      <c r="T195" s="123"/>
      <c r="U195" s="123" t="s">
        <v>17</v>
      </c>
      <c r="V195" s="123"/>
      <c r="W195" s="123"/>
      <c r="X195" s="123" t="s">
        <v>23</v>
      </c>
      <c r="Y195" s="95"/>
      <c r="Z195" s="98"/>
      <c r="AA195" s="168">
        <f t="shared" si="38"/>
      </c>
      <c r="AB195" s="81">
        <f t="shared" si="39"/>
      </c>
    </row>
    <row r="196" spans="2:28" ht="12" customHeight="1" thickBot="1">
      <c r="B196" s="28" t="s">
        <v>46</v>
      </c>
      <c r="C196" s="117">
        <v>2</v>
      </c>
      <c r="D196" s="45">
        <f t="shared" si="36"/>
      </c>
      <c r="E196" s="18"/>
      <c r="F196" s="150"/>
      <c r="G196" s="46" t="s">
        <v>30</v>
      </c>
      <c r="H196" s="126"/>
      <c r="I196" s="122" t="s">
        <v>253</v>
      </c>
      <c r="J196" s="17">
        <f t="shared" si="37"/>
      </c>
      <c r="K196" s="29"/>
      <c r="L196" s="30"/>
      <c r="M196" s="30">
        <f>IF(E196="○",22.5,"")</f>
      </c>
      <c r="N196" s="30"/>
      <c r="O196" s="30"/>
      <c r="P196" s="30"/>
      <c r="Q196" s="30">
        <f>IF(COUNT(M196:P196)=0,"",SUM(M196:P196))</f>
      </c>
      <c r="R196" s="123"/>
      <c r="S196" s="123"/>
      <c r="T196" s="123"/>
      <c r="U196" s="123" t="s">
        <v>17</v>
      </c>
      <c r="V196" s="123"/>
      <c r="W196" s="123"/>
      <c r="X196" s="123" t="s">
        <v>23</v>
      </c>
      <c r="Y196" s="95"/>
      <c r="Z196" s="98"/>
      <c r="AA196" s="168">
        <f t="shared" si="38"/>
      </c>
      <c r="AB196" s="81">
        <f t="shared" si="39"/>
      </c>
    </row>
    <row r="197" spans="2:28" ht="12" customHeight="1" thickBot="1">
      <c r="B197" s="28" t="s">
        <v>47</v>
      </c>
      <c r="C197" s="117">
        <v>2</v>
      </c>
      <c r="D197" s="45">
        <f t="shared" si="36"/>
      </c>
      <c r="E197" s="18"/>
      <c r="F197" s="150"/>
      <c r="G197" s="46" t="s">
        <v>30</v>
      </c>
      <c r="H197" s="126"/>
      <c r="I197" s="122" t="s">
        <v>253</v>
      </c>
      <c r="J197" s="17">
        <f t="shared" si="37"/>
      </c>
      <c r="K197" s="29"/>
      <c r="L197" s="30">
        <f>IF(E197="○",22.5,"")</f>
      </c>
      <c r="M197" s="30"/>
      <c r="N197" s="30"/>
      <c r="O197" s="30"/>
      <c r="P197" s="30"/>
      <c r="Q197" s="30"/>
      <c r="R197" s="123"/>
      <c r="S197" s="123"/>
      <c r="T197" s="123" t="s">
        <v>17</v>
      </c>
      <c r="U197" s="123"/>
      <c r="V197" s="123"/>
      <c r="W197" s="123"/>
      <c r="X197" s="123" t="s">
        <v>23</v>
      </c>
      <c r="Y197" s="95"/>
      <c r="Z197" s="98"/>
      <c r="AA197" s="168">
        <f t="shared" si="38"/>
      </c>
      <c r="AB197" s="81">
        <f t="shared" si="39"/>
      </c>
    </row>
    <row r="198" spans="2:28" ht="12" customHeight="1" thickBot="1">
      <c r="B198" s="28" t="s">
        <v>48</v>
      </c>
      <c r="C198" s="117">
        <v>2</v>
      </c>
      <c r="D198" s="45">
        <f t="shared" si="36"/>
      </c>
      <c r="E198" s="18"/>
      <c r="F198" s="150"/>
      <c r="G198" s="46" t="s">
        <v>30</v>
      </c>
      <c r="H198" s="32"/>
      <c r="I198" s="33" t="s">
        <v>254</v>
      </c>
      <c r="J198" s="34">
        <f t="shared" si="37"/>
      </c>
      <c r="K198" s="35"/>
      <c r="L198" s="36"/>
      <c r="M198" s="36">
        <f>IF(E198="○",15,"")</f>
      </c>
      <c r="N198" s="36"/>
      <c r="O198" s="36">
        <f>IF(E198="○",7.5,"")</f>
      </c>
      <c r="P198" s="36"/>
      <c r="Q198" s="36">
        <f>IF(COUNT(M198:P198)=0,"",SUM(M198:P198))</f>
      </c>
      <c r="R198" s="124"/>
      <c r="S198" s="124"/>
      <c r="T198" s="124"/>
      <c r="U198" s="124" t="s">
        <v>17</v>
      </c>
      <c r="V198" s="124"/>
      <c r="W198" s="124"/>
      <c r="X198" s="124" t="s">
        <v>23</v>
      </c>
      <c r="Y198" s="96"/>
      <c r="Z198" s="98"/>
      <c r="AA198" s="168">
        <f t="shared" si="38"/>
      </c>
      <c r="AB198" s="81">
        <f t="shared" si="39"/>
      </c>
    </row>
    <row r="199" spans="2:28" ht="12" customHeight="1" thickBot="1">
      <c r="B199" s="31" t="s">
        <v>279</v>
      </c>
      <c r="C199" s="115">
        <v>2</v>
      </c>
      <c r="D199" s="87">
        <f t="shared" si="36"/>
      </c>
      <c r="E199" s="18"/>
      <c r="F199" s="150"/>
      <c r="G199" s="46" t="s">
        <v>30</v>
      </c>
      <c r="H199" s="1"/>
      <c r="I199" s="122" t="s">
        <v>253</v>
      </c>
      <c r="J199" s="37">
        <f t="shared" si="37"/>
      </c>
      <c r="K199" s="37"/>
      <c r="L199" s="38">
        <f>IF(E199="○",22.5,"")</f>
      </c>
      <c r="M199" s="38"/>
      <c r="N199" s="38"/>
      <c r="O199" s="38"/>
      <c r="P199" s="38"/>
      <c r="Q199" s="38"/>
      <c r="R199" s="1"/>
      <c r="S199" s="1"/>
      <c r="T199" s="116" t="s">
        <v>17</v>
      </c>
      <c r="U199" s="122"/>
      <c r="V199" s="116"/>
      <c r="W199" s="116"/>
      <c r="X199" s="116" t="s">
        <v>23</v>
      </c>
      <c r="Y199" s="97"/>
      <c r="Z199" s="98"/>
      <c r="AA199" s="168">
        <f t="shared" si="38"/>
      </c>
      <c r="AB199" s="81">
        <f t="shared" si="39"/>
      </c>
    </row>
    <row r="200" spans="2:17" ht="12" customHeight="1" thickBot="1">
      <c r="B200" s="39"/>
      <c r="E200" s="22"/>
      <c r="F200" s="22"/>
      <c r="L200" s="23"/>
      <c r="M200" s="23"/>
      <c r="N200" s="23"/>
      <c r="O200" s="23"/>
      <c r="P200" s="23"/>
      <c r="Q200" s="23"/>
    </row>
    <row r="201" spans="2:28" ht="12" customHeight="1" thickBot="1">
      <c r="B201" s="28" t="s">
        <v>49</v>
      </c>
      <c r="C201" s="117">
        <v>2</v>
      </c>
      <c r="D201" s="45">
        <f>IF(E201="○",2,"")</f>
      </c>
      <c r="E201" s="18"/>
      <c r="F201" s="150"/>
      <c r="G201" s="47" t="s">
        <v>50</v>
      </c>
      <c r="H201" s="122"/>
      <c r="I201" s="122" t="s">
        <v>255</v>
      </c>
      <c r="J201" s="17">
        <f>IF(COUNT(K201:P201)=0,"",SUM(K201:P201))</f>
      </c>
      <c r="K201" s="17">
        <f>IF(E201="○",22.5,"")</f>
      </c>
      <c r="L201" s="40"/>
      <c r="M201" s="30"/>
      <c r="N201" s="30"/>
      <c r="O201" s="30"/>
      <c r="P201" s="30"/>
      <c r="Q201" s="30"/>
      <c r="R201" s="123"/>
      <c r="S201" s="123"/>
      <c r="T201" s="123"/>
      <c r="U201" s="123"/>
      <c r="V201" s="123"/>
      <c r="W201" s="41" t="s">
        <v>17</v>
      </c>
      <c r="X201" s="123" t="s">
        <v>256</v>
      </c>
      <c r="Y201" s="95"/>
      <c r="Z201" s="100"/>
      <c r="AA201" s="168">
        <f>IF(D201&lt;&gt;"",IF(F201=$C$362,$D$362,0)+IF(F201=$C$363,$D$363,0)+IF(F201=$C$364,$D$364,0)+IF(F201=$C$365,$D$365,0)+IF(F201=$C$366,$D$366,0),"")</f>
      </c>
      <c r="AB201" s="81">
        <f>IF(AA201&lt;&gt;"",D201*AA201,"")</f>
      </c>
    </row>
    <row r="202" spans="2:28" ht="12" customHeight="1" thickBot="1">
      <c r="B202" s="28" t="s">
        <v>51</v>
      </c>
      <c r="C202" s="117">
        <v>2</v>
      </c>
      <c r="D202" s="45">
        <f>IF(E202="○",2,"")</f>
      </c>
      <c r="E202" s="185"/>
      <c r="F202" s="150"/>
      <c r="G202" s="47" t="s">
        <v>50</v>
      </c>
      <c r="H202" s="122"/>
      <c r="I202" s="122" t="s">
        <v>257</v>
      </c>
      <c r="J202" s="17">
        <f>IF(COUNT(K202:P202)=0,"",SUM(K202:P202))</f>
      </c>
      <c r="K202" s="17">
        <f>IF(E202="○",22.5,"")</f>
      </c>
      <c r="L202" s="40"/>
      <c r="M202" s="30"/>
      <c r="N202" s="30"/>
      <c r="O202" s="30"/>
      <c r="P202" s="30"/>
      <c r="Q202" s="30"/>
      <c r="R202" s="123"/>
      <c r="S202" s="123"/>
      <c r="T202" s="123"/>
      <c r="U202" s="123"/>
      <c r="V202" s="123"/>
      <c r="W202" s="41" t="s">
        <v>17</v>
      </c>
      <c r="X202" s="123" t="s">
        <v>23</v>
      </c>
      <c r="Y202" s="95"/>
      <c r="Z202" s="100"/>
      <c r="AA202" s="168">
        <f>IF(D202&lt;&gt;"",IF(F202=$C$362,$D$362,0)+IF(F202=$C$363,$D$363,0)+IF(F202=$C$364,$D$364,0)+IF(F202=$C$365,$D$365,0)+IF(F202=$C$366,$D$366,0),"")</f>
      </c>
      <c r="AB202" s="81">
        <f>IF(AA202&lt;&gt;"",D202*AA202,"")</f>
      </c>
    </row>
    <row r="203" spans="2:17" ht="12" customHeight="1">
      <c r="B203" s="42"/>
      <c r="C203" s="26"/>
      <c r="D203" s="26"/>
      <c r="E203" s="27"/>
      <c r="F203" s="27"/>
      <c r="G203" s="27"/>
      <c r="H203" s="27"/>
      <c r="I203" s="27"/>
      <c r="J203" s="9"/>
      <c r="K203" s="9"/>
      <c r="L203" s="26"/>
      <c r="M203" s="23"/>
      <c r="N203" s="23"/>
      <c r="O203" s="23"/>
      <c r="P203" s="23"/>
      <c r="Q203" s="23"/>
    </row>
    <row r="204" spans="2:17" ht="12" customHeight="1">
      <c r="B204" s="42"/>
      <c r="C204" s="26"/>
      <c r="D204" s="26"/>
      <c r="E204" s="27"/>
      <c r="F204" s="27"/>
      <c r="G204" s="27"/>
      <c r="H204" s="27"/>
      <c r="I204" s="27"/>
      <c r="J204" s="9"/>
      <c r="K204" s="9"/>
      <c r="L204" s="26"/>
      <c r="M204" s="23"/>
      <c r="N204" s="23"/>
      <c r="O204" s="23"/>
      <c r="P204" s="23"/>
      <c r="Q204" s="23"/>
    </row>
    <row r="205" spans="2:17" ht="12" customHeight="1">
      <c r="B205" s="42"/>
      <c r="C205" s="26"/>
      <c r="D205" s="26"/>
      <c r="E205" s="27"/>
      <c r="F205" s="27"/>
      <c r="G205" s="233" t="s">
        <v>258</v>
      </c>
      <c r="H205" s="233"/>
      <c r="I205" s="233"/>
      <c r="J205" s="233"/>
      <c r="K205" s="233"/>
      <c r="L205" s="233"/>
      <c r="M205" s="233"/>
      <c r="N205" s="233"/>
      <c r="O205" s="233"/>
      <c r="P205" s="233"/>
      <c r="Q205" s="233"/>
    </row>
    <row r="206" spans="2:17" ht="12" customHeight="1">
      <c r="B206" s="42"/>
      <c r="C206" s="26"/>
      <c r="D206" s="26"/>
      <c r="E206" s="27"/>
      <c r="F206" s="27"/>
      <c r="G206" s="245" t="s">
        <v>259</v>
      </c>
      <c r="H206" s="245"/>
      <c r="I206" s="245"/>
      <c r="J206" s="245"/>
      <c r="K206" s="245"/>
      <c r="L206" s="245"/>
      <c r="M206" s="245"/>
      <c r="N206" s="245"/>
      <c r="O206" s="245"/>
      <c r="P206" s="245"/>
      <c r="Q206" s="245"/>
    </row>
    <row r="207" spans="5:17" ht="12" customHeight="1">
      <c r="E207" s="22"/>
      <c r="F207" s="22"/>
      <c r="G207" s="103" t="s">
        <v>128</v>
      </c>
      <c r="H207" s="43">
        <f>2*(COUNTIF(H209:H213,"振替")+COUNTIF(H216:H220,"振替")+COUNTIF(H223:H227,"振替")+COUNTIF(H230:H233,"振替")+COUNTIF(H236:H238,"振替"))</f>
        <v>0</v>
      </c>
      <c r="I207" s="43" t="s">
        <v>260</v>
      </c>
      <c r="J207" s="242" t="str">
        <f>IF(H207&gt;4,"振替可能単位数を超過しています","振替単位数は可能範囲です")</f>
        <v>振替単位数は可能範囲です</v>
      </c>
      <c r="K207" s="242"/>
      <c r="L207" s="242"/>
      <c r="M207" s="242"/>
      <c r="N207" s="242"/>
      <c r="O207" s="242"/>
      <c r="P207" s="242"/>
      <c r="Q207" s="242"/>
    </row>
    <row r="208" spans="2:28" ht="12" customHeight="1" thickBot="1">
      <c r="B208" s="200" t="s">
        <v>52</v>
      </c>
      <c r="C208" s="198"/>
      <c r="D208" s="198"/>
      <c r="E208" s="198"/>
      <c r="F208" s="198"/>
      <c r="G208" s="198"/>
      <c r="H208" s="198"/>
      <c r="I208" s="198"/>
      <c r="J208" s="198"/>
      <c r="K208" s="198"/>
      <c r="L208" s="198"/>
      <c r="M208" s="198"/>
      <c r="N208" s="198"/>
      <c r="O208" s="198"/>
      <c r="P208" s="198"/>
      <c r="Q208" s="198"/>
      <c r="R208" s="198"/>
      <c r="S208" s="198"/>
      <c r="T208" s="198"/>
      <c r="U208" s="198"/>
      <c r="V208" s="198"/>
      <c r="W208" s="198"/>
      <c r="X208" s="198"/>
      <c r="Y208" s="199"/>
      <c r="Z208" s="101" t="s">
        <v>286</v>
      </c>
      <c r="AA208" s="118" t="s">
        <v>375</v>
      </c>
      <c r="AB208" s="154" t="s">
        <v>376</v>
      </c>
    </row>
    <row r="209" spans="2:28" ht="12" customHeight="1" thickBot="1">
      <c r="B209" s="28" t="s">
        <v>261</v>
      </c>
      <c r="C209" s="117">
        <v>2</v>
      </c>
      <c r="D209" s="45">
        <f>IF(E209="○",2,"")</f>
      </c>
      <c r="E209" s="18"/>
      <c r="F209" s="150"/>
      <c r="G209" s="46" t="s">
        <v>30</v>
      </c>
      <c r="H209" s="32"/>
      <c r="I209" s="122" t="s">
        <v>253</v>
      </c>
      <c r="J209" s="17">
        <f>IF(COUNT(K209:P209)=0,"",SUM(K209:P209))</f>
      </c>
      <c r="K209" s="17"/>
      <c r="L209" s="40"/>
      <c r="M209" s="30"/>
      <c r="N209" s="30">
        <f>IF(E209="○",22.5,"")</f>
      </c>
      <c r="O209" s="30"/>
      <c r="P209" s="30"/>
      <c r="Q209" s="30">
        <f>IF(COUNT(M209:P209)=0,"",SUM(M209:P209))</f>
      </c>
      <c r="R209" s="123"/>
      <c r="S209" s="123"/>
      <c r="T209" s="123"/>
      <c r="U209" s="123" t="s">
        <v>17</v>
      </c>
      <c r="V209" s="123"/>
      <c r="W209" s="123"/>
      <c r="X209" s="123" t="s">
        <v>23</v>
      </c>
      <c r="Y209" s="95"/>
      <c r="Z209" s="100"/>
      <c r="AA209" s="168">
        <f>IF(D209&lt;&gt;"",IF(F209=$C$362,$D$362,0)+IF(F209=$C$363,$D$363,0)+IF(F209=$C$364,$D$364,0)+IF(F209=$C$365,$D$365,0)+IF(F209=$C$366,$D$366,0),"")</f>
      </c>
      <c r="AB209" s="81">
        <f>IF(AA209&lt;&gt;"",D209*AA209,"")</f>
      </c>
    </row>
    <row r="210" spans="2:28" ht="12" customHeight="1" thickBot="1">
      <c r="B210" s="28" t="s">
        <v>262</v>
      </c>
      <c r="C210" s="117">
        <v>2</v>
      </c>
      <c r="D210" s="45">
        <f>IF(E210="○",2,"")</f>
      </c>
      <c r="E210" s="18"/>
      <c r="F210" s="150"/>
      <c r="G210" s="84" t="str">
        <f>IF(H210="振替","選択必修C","選択必修B")</f>
        <v>選択必修B</v>
      </c>
      <c r="H210" s="85"/>
      <c r="I210" s="47" t="s">
        <v>254</v>
      </c>
      <c r="J210" s="17">
        <f>IF(COUNT(K210:P210)=0,"",SUM(K210:P210))</f>
      </c>
      <c r="K210" s="17"/>
      <c r="L210" s="40"/>
      <c r="M210" s="30"/>
      <c r="N210" s="30">
        <f>IF(E210="○",18,"")</f>
      </c>
      <c r="O210" s="30">
        <f>IF(E210="○",4.5,"")</f>
      </c>
      <c r="P210" s="30"/>
      <c r="Q210" s="30">
        <f>IF(COUNT(M210:P210)=0,"",SUM(M210:P210))</f>
      </c>
      <c r="R210" s="123"/>
      <c r="S210" s="123"/>
      <c r="T210" s="123"/>
      <c r="U210" s="123" t="s">
        <v>17</v>
      </c>
      <c r="V210" s="123"/>
      <c r="W210" s="123"/>
      <c r="X210" s="123" t="s">
        <v>23</v>
      </c>
      <c r="Y210" s="95"/>
      <c r="Z210" s="100"/>
      <c r="AA210" s="168">
        <f>IF(D210&lt;&gt;"",IF(F210=$C$362,$D$362,0)+IF(F210=$C$363,$D$363,0)+IF(F210=$C$364,$D$364,0)+IF(F210=$C$365,$D$365,0)+IF(F210=$C$366,$D$366,0),"")</f>
      </c>
      <c r="AB210" s="81">
        <f>IF(AA210&lt;&gt;"",D210*AA210,"")</f>
      </c>
    </row>
    <row r="211" spans="2:28" ht="12" customHeight="1" thickBot="1">
      <c r="B211" s="31" t="s">
        <v>53</v>
      </c>
      <c r="C211" s="117">
        <v>2</v>
      </c>
      <c r="D211" s="45">
        <f>IF(E211="○",2,"")</f>
      </c>
      <c r="E211" s="18"/>
      <c r="F211" s="150"/>
      <c r="G211" s="46" t="s">
        <v>30</v>
      </c>
      <c r="H211" s="86"/>
      <c r="I211" s="122" t="s">
        <v>254</v>
      </c>
      <c r="J211" s="17">
        <f>IF(COUNT(K211:P211)=0,"",SUM(K211:P211))</f>
      </c>
      <c r="K211" s="17"/>
      <c r="L211" s="40"/>
      <c r="M211" s="30"/>
      <c r="N211" s="30">
        <f>IF(E211="○",18,"")</f>
      </c>
      <c r="O211" s="30">
        <f>IF(E211="○",4.5,"")</f>
      </c>
      <c r="P211" s="30"/>
      <c r="Q211" s="30">
        <f>IF(COUNT(M211:P211)=0,"",SUM(M211:P211))</f>
      </c>
      <c r="R211" s="123"/>
      <c r="S211" s="123"/>
      <c r="T211" s="123"/>
      <c r="U211" s="123" t="s">
        <v>17</v>
      </c>
      <c r="V211" s="123" t="s">
        <v>23</v>
      </c>
      <c r="W211" s="123"/>
      <c r="X211" s="123" t="s">
        <v>23</v>
      </c>
      <c r="Y211" s="95"/>
      <c r="Z211" s="100"/>
      <c r="AA211" s="168">
        <f>IF(D211&lt;&gt;"",IF(F211=$C$362,$D$362,0)+IF(F211=$C$363,$D$363,0)+IF(F211=$C$364,$D$364,0)+IF(F211=$C$365,$D$365,0)+IF(F211=$C$366,$D$366,0),"")</f>
      </c>
      <c r="AB211" s="81">
        <f>IF(AA211&lt;&gt;"",D211*AA211,"")</f>
      </c>
    </row>
    <row r="212" spans="2:28" ht="12" customHeight="1" thickBot="1">
      <c r="B212" s="31" t="s">
        <v>54</v>
      </c>
      <c r="C212" s="117">
        <v>2</v>
      </c>
      <c r="D212" s="45">
        <f>IF(E212="○",2,"")</f>
      </c>
      <c r="E212" s="18"/>
      <c r="F212" s="150"/>
      <c r="G212" s="84" t="str">
        <f>IF(H212="振替","選択必修C","選択必修B")</f>
        <v>選択必修B</v>
      </c>
      <c r="H212" s="85"/>
      <c r="I212" s="47" t="s">
        <v>255</v>
      </c>
      <c r="J212" s="17">
        <f>IF(COUNT(K212:P212)=0,"",SUM(K212:P212))</f>
      </c>
      <c r="K212" s="17"/>
      <c r="L212" s="40"/>
      <c r="M212" s="30"/>
      <c r="N212" s="30"/>
      <c r="O212" s="30">
        <f>IF(E212="○",22.5,"")</f>
      </c>
      <c r="P212" s="30"/>
      <c r="Q212" s="30">
        <f>IF(COUNT(M212:P212)=0,"",SUM(M212:P212))</f>
      </c>
      <c r="R212" s="123" t="s">
        <v>17</v>
      </c>
      <c r="S212" s="123"/>
      <c r="T212" s="123"/>
      <c r="U212" s="123" t="s">
        <v>17</v>
      </c>
      <c r="V212" s="123"/>
      <c r="W212" s="123"/>
      <c r="X212" s="123" t="s">
        <v>23</v>
      </c>
      <c r="Y212" s="95"/>
      <c r="Z212" s="100"/>
      <c r="AA212" s="168">
        <f>IF(D212&lt;&gt;"",IF(F212=$C$362,$D$362,0)+IF(F212=$C$363,$D$363,0)+IF(F212=$C$364,$D$364,0)+IF(F212=$C$365,$D$365,0)+IF(F212=$C$366,$D$366,0),"")</f>
      </c>
      <c r="AB212" s="81">
        <f>IF(AA212&lt;&gt;"",D212*AA212,"")</f>
      </c>
    </row>
    <row r="213" spans="2:28" ht="12" customHeight="1" thickBot="1">
      <c r="B213" s="31" t="s">
        <v>55</v>
      </c>
      <c r="C213" s="117">
        <v>2</v>
      </c>
      <c r="D213" s="45">
        <f>IF(E213="○",2,"")</f>
      </c>
      <c r="E213" s="18"/>
      <c r="F213" s="150"/>
      <c r="G213" s="84" t="str">
        <f>IF(H213="振替","選択必修C","選択必修B")</f>
        <v>選択必修B</v>
      </c>
      <c r="H213" s="85"/>
      <c r="I213" s="47" t="s">
        <v>257</v>
      </c>
      <c r="J213" s="17">
        <f>IF(COUNT(K213:P213)=0,"",SUM(K213:P213))</f>
      </c>
      <c r="K213" s="17"/>
      <c r="L213" s="40"/>
      <c r="M213" s="30"/>
      <c r="N213" s="30"/>
      <c r="O213" s="30">
        <f>IF(E213="○",22.5,"")</f>
      </c>
      <c r="P213" s="30"/>
      <c r="Q213" s="30">
        <f>IF(COUNT(M213:P213)=0,"",SUM(M213:P213))</f>
      </c>
      <c r="R213" s="123" t="s">
        <v>17</v>
      </c>
      <c r="S213" s="123" t="s">
        <v>23</v>
      </c>
      <c r="T213" s="123"/>
      <c r="U213" s="123" t="s">
        <v>17</v>
      </c>
      <c r="V213" s="123"/>
      <c r="W213" s="123"/>
      <c r="X213" s="123" t="s">
        <v>23</v>
      </c>
      <c r="Y213" s="95"/>
      <c r="Z213" s="100"/>
      <c r="AA213" s="168">
        <f>IF(D213&lt;&gt;"",IF(F213=$C$362,$D$362,0)+IF(F213=$C$363,$D$363,0)+IF(F213=$C$364,$D$364,0)+IF(F213=$C$365,$D$365,0)+IF(F213=$C$366,$D$366,0),"")</f>
      </c>
      <c r="AB213" s="81">
        <f>IF(AA213&lt;&gt;"",D213*AA213,"")</f>
      </c>
    </row>
    <row r="214" spans="5:17" ht="12" customHeight="1">
      <c r="E214" s="22"/>
      <c r="F214" s="22"/>
      <c r="H214" s="22"/>
      <c r="L214" s="23"/>
      <c r="M214" s="23"/>
      <c r="N214" s="23"/>
      <c r="O214" s="23"/>
      <c r="P214" s="23"/>
      <c r="Q214" s="23"/>
    </row>
    <row r="215" spans="2:28" ht="12" customHeight="1" thickBot="1">
      <c r="B215" s="331" t="s">
        <v>56</v>
      </c>
      <c r="C215" s="332"/>
      <c r="D215" s="332"/>
      <c r="E215" s="332"/>
      <c r="F215" s="332"/>
      <c r="G215" s="332"/>
      <c r="H215" s="332"/>
      <c r="I215" s="332"/>
      <c r="J215" s="332"/>
      <c r="K215" s="332"/>
      <c r="L215" s="332"/>
      <c r="M215" s="332"/>
      <c r="N215" s="332"/>
      <c r="O215" s="332"/>
      <c r="P215" s="332"/>
      <c r="Q215" s="332"/>
      <c r="R215" s="332"/>
      <c r="S215" s="332"/>
      <c r="T215" s="332"/>
      <c r="U215" s="332"/>
      <c r="V215" s="332"/>
      <c r="W215" s="332"/>
      <c r="X215" s="332"/>
      <c r="Y215" s="333"/>
      <c r="Z215" s="101" t="s">
        <v>286</v>
      </c>
      <c r="AA215" s="118" t="s">
        <v>375</v>
      </c>
      <c r="AB215" s="154" t="s">
        <v>376</v>
      </c>
    </row>
    <row r="216" spans="2:28" ht="12" customHeight="1" thickBot="1">
      <c r="B216" s="28" t="s">
        <v>57</v>
      </c>
      <c r="C216" s="117">
        <v>2</v>
      </c>
      <c r="D216" s="45">
        <f>IF(E216="○",2,"")</f>
      </c>
      <c r="E216" s="18"/>
      <c r="F216" s="150"/>
      <c r="G216" s="46" t="s">
        <v>30</v>
      </c>
      <c r="H216" s="32"/>
      <c r="I216" s="122" t="s">
        <v>254</v>
      </c>
      <c r="J216" s="17">
        <f>IF(COUNT(K216:P216)=0,"",SUM(K216:P216))</f>
      </c>
      <c r="K216" s="17"/>
      <c r="L216" s="40"/>
      <c r="M216" s="30"/>
      <c r="N216" s="30">
        <f>IF(E216="○",22.5,"")</f>
      </c>
      <c r="O216" s="30"/>
      <c r="P216" s="30"/>
      <c r="Q216" s="30">
        <f>IF(COUNT(M216:P216)=0,"",SUM(M216:P216))</f>
      </c>
      <c r="R216" s="123"/>
      <c r="S216" s="123"/>
      <c r="T216" s="123"/>
      <c r="U216" s="123" t="s">
        <v>17</v>
      </c>
      <c r="V216" s="123"/>
      <c r="W216" s="123"/>
      <c r="X216" s="123" t="s">
        <v>23</v>
      </c>
      <c r="Y216" s="95"/>
      <c r="Z216" s="100"/>
      <c r="AA216" s="168">
        <f>IF(D216&lt;&gt;"",IF(F216=$C$362,$D$362,0)+IF(F216=$C$363,$D$363,0)+IF(F216=$C$364,$D$364,0)+IF(F216=$C$365,$D$365,0)+IF(F216=$C$366,$D$366,0),"")</f>
      </c>
      <c r="AB216" s="81">
        <f>IF(AA216&lt;&gt;"",D216*AA216,"")</f>
      </c>
    </row>
    <row r="217" spans="2:28" ht="12" customHeight="1" thickBot="1">
      <c r="B217" s="31" t="s">
        <v>58</v>
      </c>
      <c r="C217" s="117">
        <v>2</v>
      </c>
      <c r="D217" s="45">
        <f>IF(E217="○",2,"")</f>
      </c>
      <c r="E217" s="18"/>
      <c r="F217" s="150"/>
      <c r="G217" s="84" t="str">
        <f>IF(H217="振替","選択必修C","選択必修B")</f>
        <v>選択必修B</v>
      </c>
      <c r="H217" s="85"/>
      <c r="I217" s="47" t="s">
        <v>255</v>
      </c>
      <c r="J217" s="17">
        <f>IF(COUNT(K217:P217)=0,"",SUM(K217:P217))</f>
      </c>
      <c r="K217" s="17"/>
      <c r="L217" s="40"/>
      <c r="M217" s="30">
        <f>IF(E217="○",22.5,"")</f>
      </c>
      <c r="N217" s="30"/>
      <c r="O217" s="30"/>
      <c r="P217" s="30"/>
      <c r="Q217" s="30">
        <f>IF(COUNT(M217:P217)=0,"",SUM(M217:P217))</f>
      </c>
      <c r="R217" s="123"/>
      <c r="S217" s="123"/>
      <c r="T217" s="123"/>
      <c r="U217" s="123" t="s">
        <v>17</v>
      </c>
      <c r="V217" s="123"/>
      <c r="W217" s="123"/>
      <c r="X217" s="123" t="s">
        <v>23</v>
      </c>
      <c r="Y217" s="95"/>
      <c r="Z217" s="100"/>
      <c r="AA217" s="168">
        <f>IF(D217&lt;&gt;"",IF(F217=$C$362,$D$362,0)+IF(F217=$C$363,$D$363,0)+IF(F217=$C$364,$D$364,0)+IF(F217=$C$365,$D$365,0)+IF(F217=$C$366,$D$366,0),"")</f>
      </c>
      <c r="AB217" s="81">
        <f>IF(AA217&lt;&gt;"",D217*AA217,"")</f>
      </c>
    </row>
    <row r="218" spans="2:28" ht="12" customHeight="1" thickBot="1">
      <c r="B218" s="31" t="s">
        <v>59</v>
      </c>
      <c r="C218" s="117">
        <v>2</v>
      </c>
      <c r="D218" s="45">
        <f>IF(E218="○",2,"")</f>
      </c>
      <c r="E218" s="18"/>
      <c r="F218" s="150"/>
      <c r="G218" s="46" t="s">
        <v>30</v>
      </c>
      <c r="H218" s="86"/>
      <c r="I218" s="122" t="s">
        <v>255</v>
      </c>
      <c r="J218" s="17">
        <f>IF(COUNT(K218:P218)=0,"",SUM(K218:P218))</f>
      </c>
      <c r="K218" s="17"/>
      <c r="L218" s="40"/>
      <c r="M218" s="30">
        <f>IF(E218="○",22.5,"")</f>
      </c>
      <c r="N218" s="30"/>
      <c r="O218" s="30"/>
      <c r="P218" s="30"/>
      <c r="Q218" s="30">
        <f>IF(COUNT(M218:P218)=0,"",SUM(M218:P218))</f>
      </c>
      <c r="R218" s="123"/>
      <c r="S218" s="123"/>
      <c r="T218" s="123"/>
      <c r="U218" s="123" t="s">
        <v>17</v>
      </c>
      <c r="V218" s="123" t="s">
        <v>23</v>
      </c>
      <c r="W218" s="123"/>
      <c r="X218" s="123" t="s">
        <v>23</v>
      </c>
      <c r="Y218" s="95"/>
      <c r="Z218" s="100"/>
      <c r="AA218" s="168">
        <f>IF(D218&lt;&gt;"",IF(F218=$C$362,$D$362,0)+IF(F218=$C$363,$D$363,0)+IF(F218=$C$364,$D$364,0)+IF(F218=$C$365,$D$365,0)+IF(F218=$C$366,$D$366,0),"")</f>
      </c>
      <c r="AB218" s="81">
        <f>IF(AA218&lt;&gt;"",D218*AA218,"")</f>
      </c>
    </row>
    <row r="219" spans="2:28" ht="12" customHeight="1" thickBot="1">
      <c r="B219" s="31" t="s">
        <v>60</v>
      </c>
      <c r="C219" s="117">
        <v>2</v>
      </c>
      <c r="D219" s="45">
        <f>IF(E219="○",2,"")</f>
      </c>
      <c r="E219" s="18"/>
      <c r="F219" s="150"/>
      <c r="G219" s="84" t="str">
        <f>IF(H219="振替","選択必修C","選択必修B")</f>
        <v>選択必修B</v>
      </c>
      <c r="H219" s="85"/>
      <c r="I219" s="47" t="s">
        <v>257</v>
      </c>
      <c r="J219" s="17">
        <f>IF(COUNT(K219:P219)=0,"",SUM(K219:P219))</f>
      </c>
      <c r="K219" s="17"/>
      <c r="L219" s="40"/>
      <c r="M219" s="30">
        <f>IF(E219="○",22.5,"")</f>
      </c>
      <c r="N219" s="30"/>
      <c r="O219" s="30"/>
      <c r="P219" s="30"/>
      <c r="Q219" s="30">
        <f>IF(COUNT(M219:P219)=0,"",SUM(M219:P219))</f>
      </c>
      <c r="R219" s="123"/>
      <c r="S219" s="123"/>
      <c r="T219" s="123"/>
      <c r="U219" s="123" t="s">
        <v>17</v>
      </c>
      <c r="V219" s="123"/>
      <c r="W219" s="123"/>
      <c r="X219" s="123" t="s">
        <v>23</v>
      </c>
      <c r="Y219" s="95"/>
      <c r="Z219" s="100"/>
      <c r="AA219" s="168">
        <f>IF(D219&lt;&gt;"",IF(F219=$C$362,$D$362,0)+IF(F219=$C$363,$D$363,0)+IF(F219=$C$364,$D$364,0)+IF(F219=$C$365,$D$365,0)+IF(F219=$C$366,$D$366,0),"")</f>
      </c>
      <c r="AB219" s="81">
        <f>IF(AA219&lt;&gt;"",D219*AA219,"")</f>
      </c>
    </row>
    <row r="220" spans="2:28" ht="12" customHeight="1" thickBot="1">
      <c r="B220" s="31" t="s">
        <v>61</v>
      </c>
      <c r="C220" s="117">
        <v>2</v>
      </c>
      <c r="D220" s="45">
        <f>IF(E220="○",2,"")</f>
      </c>
      <c r="E220" s="18"/>
      <c r="F220" s="150"/>
      <c r="G220" s="84" t="str">
        <f>IF(H220="振替","選択必修C","選択必修B")</f>
        <v>選択必修B</v>
      </c>
      <c r="H220" s="85"/>
      <c r="I220" s="47" t="s">
        <v>257</v>
      </c>
      <c r="J220" s="17">
        <f>IF(COUNT(K220:P220)=0,"",SUM(K220:P220))</f>
      </c>
      <c r="K220" s="17"/>
      <c r="L220" s="40"/>
      <c r="M220" s="30">
        <f>IF(E220="○",22.5,"")</f>
      </c>
      <c r="N220" s="30"/>
      <c r="O220" s="30"/>
      <c r="P220" s="30"/>
      <c r="Q220" s="30">
        <f>IF(COUNT(M220:P220)=0,"",SUM(M220:P220))</f>
      </c>
      <c r="R220" s="123"/>
      <c r="S220" s="123"/>
      <c r="T220" s="123"/>
      <c r="U220" s="123" t="s">
        <v>17</v>
      </c>
      <c r="V220" s="123"/>
      <c r="W220" s="123"/>
      <c r="X220" s="123" t="s">
        <v>23</v>
      </c>
      <c r="Y220" s="95"/>
      <c r="Z220" s="100"/>
      <c r="AA220" s="168">
        <f>IF(D220&lt;&gt;"",IF(F220=$C$362,$D$362,0)+IF(F220=$C$363,$D$363,0)+IF(F220=$C$364,$D$364,0)+IF(F220=$C$365,$D$365,0)+IF(F220=$C$366,$D$366,0),"")</f>
      </c>
      <c r="AB220" s="81">
        <f>IF(AA220&lt;&gt;"",D220*AA220,"")</f>
      </c>
    </row>
    <row r="221" spans="5:17" ht="12" customHeight="1">
      <c r="E221" s="22"/>
      <c r="F221" s="22"/>
      <c r="H221" s="22"/>
      <c r="L221" s="23"/>
      <c r="M221" s="23"/>
      <c r="N221" s="23"/>
      <c r="O221" s="23"/>
      <c r="P221" s="23"/>
      <c r="Q221" s="23"/>
    </row>
    <row r="222" spans="2:28" ht="12" customHeight="1" thickBot="1">
      <c r="B222" s="331" t="s">
        <v>62</v>
      </c>
      <c r="C222" s="332"/>
      <c r="D222" s="332"/>
      <c r="E222" s="332"/>
      <c r="F222" s="332"/>
      <c r="G222" s="332"/>
      <c r="H222" s="332"/>
      <c r="I222" s="332"/>
      <c r="J222" s="332"/>
      <c r="K222" s="332"/>
      <c r="L222" s="332"/>
      <c r="M222" s="332"/>
      <c r="N222" s="332"/>
      <c r="O222" s="332"/>
      <c r="P222" s="332"/>
      <c r="Q222" s="332"/>
      <c r="R222" s="332"/>
      <c r="S222" s="332"/>
      <c r="T222" s="332"/>
      <c r="U222" s="332"/>
      <c r="V222" s="332"/>
      <c r="W222" s="332"/>
      <c r="X222" s="332"/>
      <c r="Y222" s="333"/>
      <c r="Z222" s="101" t="s">
        <v>286</v>
      </c>
      <c r="AA222" s="118" t="s">
        <v>375</v>
      </c>
      <c r="AB222" s="154" t="s">
        <v>376</v>
      </c>
    </row>
    <row r="223" spans="2:28" ht="12" customHeight="1" thickBot="1">
      <c r="B223" s="31" t="s">
        <v>63</v>
      </c>
      <c r="C223" s="117">
        <v>2</v>
      </c>
      <c r="D223" s="45">
        <f>IF(E223="○",2,"")</f>
      </c>
      <c r="E223" s="18"/>
      <c r="F223" s="150"/>
      <c r="G223" s="46" t="s">
        <v>30</v>
      </c>
      <c r="H223" s="126"/>
      <c r="I223" s="122" t="s">
        <v>253</v>
      </c>
      <c r="J223" s="17">
        <f>IF(COUNT(K223:P223)=0,"",SUM(K223:P223))</f>
      </c>
      <c r="K223" s="17"/>
      <c r="L223" s="40"/>
      <c r="M223" s="30"/>
      <c r="N223" s="30"/>
      <c r="O223" s="30">
        <f>IF(E223="○",22.5,"")</f>
      </c>
      <c r="P223" s="30"/>
      <c r="Q223" s="30">
        <f>IF(COUNT(M223:P223)=0,"",SUM(M223:P223))</f>
      </c>
      <c r="R223" s="123"/>
      <c r="S223" s="123"/>
      <c r="T223" s="123"/>
      <c r="U223" s="123" t="s">
        <v>17</v>
      </c>
      <c r="V223" s="123"/>
      <c r="W223" s="123"/>
      <c r="X223" s="123" t="s">
        <v>23</v>
      </c>
      <c r="Y223" s="95"/>
      <c r="Z223" s="100"/>
      <c r="AA223" s="168">
        <f>IF(D223&lt;&gt;"",IF(F223=$C$362,$D$362,0)+IF(F223=$C$363,$D$363,0)+IF(F223=$C$364,$D$364,0)+IF(F223=$C$365,$D$365,0)+IF(F223=$C$366,$D$366,0),"")</f>
      </c>
      <c r="AB223" s="81">
        <f>IF(AA223&lt;&gt;"",D223*AA223,"")</f>
      </c>
    </row>
    <row r="224" spans="2:28" ht="12" customHeight="1" thickBot="1">
      <c r="B224" s="31" t="s">
        <v>64</v>
      </c>
      <c r="C224" s="117">
        <v>2</v>
      </c>
      <c r="D224" s="45">
        <f>IF(E224="○",2,"")</f>
      </c>
      <c r="E224" s="18"/>
      <c r="F224" s="150"/>
      <c r="G224" s="46" t="s">
        <v>30</v>
      </c>
      <c r="H224" s="32"/>
      <c r="I224" s="122" t="s">
        <v>254</v>
      </c>
      <c r="J224" s="17">
        <f>IF(COUNT(K224:P224)=0,"",SUM(K224:P224))</f>
      </c>
      <c r="K224" s="17"/>
      <c r="L224" s="40"/>
      <c r="M224" s="30">
        <f>IF(E224="○",15,"")</f>
      </c>
      <c r="N224" s="30"/>
      <c r="O224" s="30">
        <f>IF(E224="○",7.5,"")</f>
      </c>
      <c r="P224" s="30"/>
      <c r="Q224" s="30">
        <f>IF(COUNT(M224:P224)=0,"",SUM(M224:P224))</f>
      </c>
      <c r="R224" s="123"/>
      <c r="S224" s="123"/>
      <c r="T224" s="123"/>
      <c r="U224" s="123" t="s">
        <v>17</v>
      </c>
      <c r="V224" s="123" t="s">
        <v>23</v>
      </c>
      <c r="W224" s="123"/>
      <c r="X224" s="123" t="s">
        <v>23</v>
      </c>
      <c r="Y224" s="95"/>
      <c r="Z224" s="100"/>
      <c r="AA224" s="168">
        <f>IF(D224&lt;&gt;"",IF(F224=$C$362,$D$362,0)+IF(F224=$C$363,$D$363,0)+IF(F224=$C$364,$D$364,0)+IF(F224=$C$365,$D$365,0)+IF(F224=$C$366,$D$366,0),"")</f>
      </c>
      <c r="AB224" s="81">
        <f>IF(AA224&lt;&gt;"",D224*AA224,"")</f>
      </c>
    </row>
    <row r="225" spans="2:28" ht="12" customHeight="1" thickBot="1">
      <c r="B225" s="31" t="s">
        <v>65</v>
      </c>
      <c r="C225" s="117">
        <v>2</v>
      </c>
      <c r="D225" s="45">
        <f>IF(E225="○",2,"")</f>
      </c>
      <c r="E225" s="18"/>
      <c r="F225" s="150"/>
      <c r="G225" s="84" t="str">
        <f>IF(H225="振替","選択必修C","選択必修B")</f>
        <v>選択必修B</v>
      </c>
      <c r="H225" s="85"/>
      <c r="I225" s="47" t="s">
        <v>255</v>
      </c>
      <c r="J225" s="17">
        <f>IF(COUNT(K225:P225)=0,"",SUM(K225:P225))</f>
      </c>
      <c r="K225" s="17"/>
      <c r="L225" s="40"/>
      <c r="M225" s="30"/>
      <c r="N225" s="30">
        <f>IF(E225="○",22.5,"")</f>
      </c>
      <c r="O225" s="30"/>
      <c r="P225" s="30"/>
      <c r="Q225" s="30">
        <f>IF(COUNT(M225:P225)=0,"",SUM(M225:P225))</f>
      </c>
      <c r="R225" s="123"/>
      <c r="S225" s="123"/>
      <c r="T225" s="123"/>
      <c r="U225" s="123" t="s">
        <v>17</v>
      </c>
      <c r="V225" s="123"/>
      <c r="W225" s="123"/>
      <c r="X225" s="123" t="s">
        <v>23</v>
      </c>
      <c r="Y225" s="95"/>
      <c r="Z225" s="100"/>
      <c r="AA225" s="168">
        <f>IF(D225&lt;&gt;"",IF(F225=$C$362,$D$362,0)+IF(F225=$C$363,$D$363,0)+IF(F225=$C$364,$D$364,0)+IF(F225=$C$365,$D$365,0)+IF(F225=$C$366,$D$366,0),"")</f>
      </c>
      <c r="AB225" s="81">
        <f>IF(AA225&lt;&gt;"",D225*AA225,"")</f>
      </c>
    </row>
    <row r="226" spans="2:28" ht="12" customHeight="1" thickBot="1">
      <c r="B226" s="31" t="s">
        <v>66</v>
      </c>
      <c r="C226" s="117">
        <v>2</v>
      </c>
      <c r="D226" s="45">
        <f>IF(E226="○",2,"")</f>
      </c>
      <c r="E226" s="18"/>
      <c r="F226" s="150"/>
      <c r="G226" s="84" t="str">
        <f>IF(H226="振替","選択必修C","選択必修B")</f>
        <v>選択必修B</v>
      </c>
      <c r="H226" s="85"/>
      <c r="I226" s="47" t="s">
        <v>257</v>
      </c>
      <c r="J226" s="17">
        <f>IF(COUNT(K226:P226)=0,"",SUM(K226:P226))</f>
      </c>
      <c r="K226" s="17"/>
      <c r="L226" s="40"/>
      <c r="M226" s="30"/>
      <c r="N226" s="30"/>
      <c r="O226" s="30">
        <f>IF(E226="○",22.5,"")</f>
      </c>
      <c r="P226" s="30"/>
      <c r="Q226" s="30">
        <f>IF(COUNT(M226:P226)=0,"",SUM(M226:P226))</f>
      </c>
      <c r="R226" s="123"/>
      <c r="S226" s="123"/>
      <c r="T226" s="123"/>
      <c r="U226" s="123" t="s">
        <v>17</v>
      </c>
      <c r="V226" s="123"/>
      <c r="W226" s="123"/>
      <c r="X226" s="123" t="s">
        <v>23</v>
      </c>
      <c r="Y226" s="95"/>
      <c r="Z226" s="100"/>
      <c r="AA226" s="168">
        <f>IF(D226&lt;&gt;"",IF(F226=$C$362,$D$362,0)+IF(F226=$C$363,$D$363,0)+IF(F226=$C$364,$D$364,0)+IF(F226=$C$365,$D$365,0)+IF(F226=$C$366,$D$366,0),"")</f>
      </c>
      <c r="AB226" s="81">
        <f>IF(AA226&lt;&gt;"",D226*AA226,"")</f>
      </c>
    </row>
    <row r="227" spans="2:28" ht="12" customHeight="1" thickBot="1">
      <c r="B227" s="31" t="s">
        <v>67</v>
      </c>
      <c r="C227" s="117">
        <v>2</v>
      </c>
      <c r="D227" s="45">
        <f>IF(E227="○",2,"")</f>
      </c>
      <c r="E227" s="18"/>
      <c r="F227" s="150"/>
      <c r="G227" s="84" t="str">
        <f>IF(H227="振替","選択必修C","選択必修B")</f>
        <v>選択必修B</v>
      </c>
      <c r="H227" s="85"/>
      <c r="I227" s="47" t="s">
        <v>257</v>
      </c>
      <c r="J227" s="17">
        <f>IF(COUNT(K227:P227)=0,"",SUM(K227:P227))</f>
      </c>
      <c r="K227" s="17"/>
      <c r="L227" s="40"/>
      <c r="M227" s="30"/>
      <c r="N227" s="30"/>
      <c r="O227" s="30">
        <f>IF(E227="○",22.5,"")</f>
      </c>
      <c r="P227" s="30"/>
      <c r="Q227" s="30">
        <f>IF(COUNT(M227:P227)=0,"",SUM(M227:P227))</f>
      </c>
      <c r="R227" s="123"/>
      <c r="S227" s="123"/>
      <c r="T227" s="123"/>
      <c r="U227" s="123" t="s">
        <v>17</v>
      </c>
      <c r="V227" s="123"/>
      <c r="W227" s="123"/>
      <c r="X227" s="123" t="s">
        <v>23</v>
      </c>
      <c r="Y227" s="95"/>
      <c r="Z227" s="100"/>
      <c r="AA227" s="168">
        <f>IF(D227&lt;&gt;"",IF(F227=$C$362,$D$362,0)+IF(F227=$C$363,$D$363,0)+IF(F227=$C$364,$D$364,0)+IF(F227=$C$365,$D$365,0)+IF(F227=$C$366,$D$366,0),"")</f>
      </c>
      <c r="AB227" s="81">
        <f>IF(AA227&lt;&gt;"",D227*AA227,"")</f>
      </c>
    </row>
    <row r="228" spans="5:17" ht="12" customHeight="1">
      <c r="E228" s="22"/>
      <c r="F228" s="22"/>
      <c r="G228" s="22"/>
      <c r="H228" s="22"/>
      <c r="L228" s="23"/>
      <c r="M228" s="23"/>
      <c r="N228" s="23"/>
      <c r="O228" s="23"/>
      <c r="P228" s="23"/>
      <c r="Q228" s="23"/>
    </row>
    <row r="229" spans="2:28" ht="12" customHeight="1" thickBot="1">
      <c r="B229" s="200" t="s">
        <v>68</v>
      </c>
      <c r="C229" s="198"/>
      <c r="D229" s="198"/>
      <c r="E229" s="198"/>
      <c r="F229" s="198"/>
      <c r="G229" s="198"/>
      <c r="H229" s="198"/>
      <c r="I229" s="198"/>
      <c r="J229" s="198"/>
      <c r="K229" s="198"/>
      <c r="L229" s="198"/>
      <c r="M229" s="198"/>
      <c r="N229" s="198"/>
      <c r="O229" s="198"/>
      <c r="P229" s="198"/>
      <c r="Q229" s="198"/>
      <c r="R229" s="198"/>
      <c r="S229" s="198"/>
      <c r="T229" s="198"/>
      <c r="U229" s="198"/>
      <c r="V229" s="198"/>
      <c r="W229" s="198"/>
      <c r="X229" s="198"/>
      <c r="Y229" s="199"/>
      <c r="Z229" s="101" t="s">
        <v>286</v>
      </c>
      <c r="AA229" s="118" t="s">
        <v>375</v>
      </c>
      <c r="AB229" s="154" t="s">
        <v>376</v>
      </c>
    </row>
    <row r="230" spans="2:28" ht="12" customHeight="1" thickBot="1">
      <c r="B230" s="31" t="s">
        <v>69</v>
      </c>
      <c r="C230" s="117">
        <v>2</v>
      </c>
      <c r="D230" s="45">
        <f>IF(E230="○",2,"")</f>
      </c>
      <c r="E230" s="18"/>
      <c r="F230" s="150"/>
      <c r="G230" s="46" t="s">
        <v>30</v>
      </c>
      <c r="H230" s="32"/>
      <c r="I230" s="122" t="s">
        <v>255</v>
      </c>
      <c r="J230" s="17">
        <f>IF(COUNT(K230:P230)=0,"",SUM(K230:P230))</f>
      </c>
      <c r="K230" s="17"/>
      <c r="L230" s="40"/>
      <c r="M230" s="30"/>
      <c r="N230" s="44">
        <f>IF(E230="○",11.25,"")</f>
      </c>
      <c r="O230" s="44">
        <f>IF(E230="○",11.25,"")</f>
      </c>
      <c r="P230" s="30"/>
      <c r="Q230" s="30">
        <f>IF(COUNT(M230:P230)=0,"",SUM(M230:P230))</f>
      </c>
      <c r="R230" s="123"/>
      <c r="S230" s="123"/>
      <c r="T230" s="123"/>
      <c r="U230" s="123" t="s">
        <v>17</v>
      </c>
      <c r="V230" s="123"/>
      <c r="W230" s="123"/>
      <c r="X230" s="123" t="s">
        <v>23</v>
      </c>
      <c r="Y230" s="95"/>
      <c r="Z230" s="100"/>
      <c r="AA230" s="168">
        <f>IF(D230&lt;&gt;"",IF(F230=$C$362,$D$362,0)+IF(F230=$C$363,$D$363,0)+IF(F230=$C$364,$D$364,0)+IF(F230=$C$365,$D$365,0)+IF(F230=$C$366,$D$366,0),"")</f>
      </c>
      <c r="AB230" s="81">
        <f>IF(AA230&lt;&gt;"",D230*AA230,"")</f>
      </c>
    </row>
    <row r="231" spans="2:28" ht="12" customHeight="1" thickBot="1">
      <c r="B231" s="28" t="s">
        <v>70</v>
      </c>
      <c r="C231" s="117">
        <v>2</v>
      </c>
      <c r="D231" s="45">
        <f>IF(E231="○",2,"")</f>
      </c>
      <c r="E231" s="18"/>
      <c r="F231" s="150"/>
      <c r="G231" s="84" t="str">
        <f>IF(H231="振替","選択必修C","選択必修B")</f>
        <v>選択必修B</v>
      </c>
      <c r="H231" s="85"/>
      <c r="I231" s="47" t="s">
        <v>255</v>
      </c>
      <c r="J231" s="17">
        <f>IF(COUNT(K231:P231)=0,"",SUM(K231:P231))</f>
      </c>
      <c r="K231" s="17"/>
      <c r="L231" s="40"/>
      <c r="M231" s="30"/>
      <c r="N231" s="30"/>
      <c r="O231" s="30">
        <f>IF(E231="○",22.5,"")</f>
      </c>
      <c r="P231" s="30"/>
      <c r="Q231" s="30">
        <f>IF(COUNT(M231:P231)=0,"",SUM(M231:P231))</f>
      </c>
      <c r="R231" s="123"/>
      <c r="S231" s="123"/>
      <c r="T231" s="123"/>
      <c r="U231" s="123" t="s">
        <v>17</v>
      </c>
      <c r="V231" s="123"/>
      <c r="W231" s="123"/>
      <c r="X231" s="123" t="s">
        <v>23</v>
      </c>
      <c r="Y231" s="95"/>
      <c r="Z231" s="100"/>
      <c r="AA231" s="168">
        <f>IF(D231&lt;&gt;"",IF(F231=$C$362,$D$362,0)+IF(F231=$C$363,$D$363,0)+IF(F231=$C$364,$D$364,0)+IF(F231=$C$365,$D$365,0)+IF(F231=$C$366,$D$366,0),"")</f>
      </c>
      <c r="AB231" s="81">
        <f>IF(AA231&lt;&gt;"",D231*AA231,"")</f>
      </c>
    </row>
    <row r="232" spans="2:28" ht="12" customHeight="1" thickBot="1">
      <c r="B232" s="31" t="s">
        <v>71</v>
      </c>
      <c r="C232" s="117">
        <v>2</v>
      </c>
      <c r="D232" s="45">
        <f>IF(E232="○",2,"")</f>
      </c>
      <c r="E232" s="18"/>
      <c r="F232" s="150"/>
      <c r="G232" s="84" t="str">
        <f>IF(H232="振替","選択必修C","選択必修B")</f>
        <v>選択必修B</v>
      </c>
      <c r="H232" s="85"/>
      <c r="I232" s="47" t="s">
        <v>257</v>
      </c>
      <c r="J232" s="17">
        <f>IF(COUNT(K232:P232)=0,"",SUM(K232:P232))</f>
      </c>
      <c r="K232" s="17"/>
      <c r="L232" s="40"/>
      <c r="M232" s="30"/>
      <c r="N232" s="30"/>
      <c r="O232" s="30">
        <f>IF(E232="○",22.5,"")</f>
      </c>
      <c r="P232" s="30"/>
      <c r="Q232" s="30">
        <f>IF(COUNT(M232:P232)=0,"",SUM(M232:P232))</f>
      </c>
      <c r="R232" s="123"/>
      <c r="S232" s="123"/>
      <c r="T232" s="123"/>
      <c r="U232" s="123" t="s">
        <v>17</v>
      </c>
      <c r="V232" s="123"/>
      <c r="W232" s="123"/>
      <c r="X232" s="123" t="s">
        <v>23</v>
      </c>
      <c r="Y232" s="95"/>
      <c r="Z232" s="100"/>
      <c r="AA232" s="168">
        <f>IF(D232&lt;&gt;"",IF(F232=$C$362,$D$362,0)+IF(F232=$C$363,$D$363,0)+IF(F232=$C$364,$D$364,0)+IF(F232=$C$365,$D$365,0)+IF(F232=$C$366,$D$366,0),"")</f>
      </c>
      <c r="AB232" s="81">
        <f>IF(AA232&lt;&gt;"",D232*AA232,"")</f>
      </c>
    </row>
    <row r="233" spans="2:28" ht="12" customHeight="1" thickBot="1">
      <c r="B233" s="31" t="s">
        <v>72</v>
      </c>
      <c r="C233" s="117">
        <v>2</v>
      </c>
      <c r="D233" s="45">
        <f>IF(E233="○",2,"")</f>
      </c>
      <c r="E233" s="18"/>
      <c r="F233" s="150"/>
      <c r="G233" s="84" t="str">
        <f>IF(H233="振替","選択必修C","選択必修B")</f>
        <v>選択必修B</v>
      </c>
      <c r="H233" s="85"/>
      <c r="I233" s="47" t="s">
        <v>257</v>
      </c>
      <c r="J233" s="17">
        <f>IF(COUNT(K233:P233)=0,"",SUM(K233:P233))</f>
      </c>
      <c r="K233" s="17"/>
      <c r="L233" s="40"/>
      <c r="M233" s="30"/>
      <c r="N233" s="30">
        <f>IF(E233="○",22.5,"")</f>
      </c>
      <c r="O233" s="30"/>
      <c r="P233" s="30"/>
      <c r="Q233" s="30">
        <f>IF(COUNT(M233:P233)=0,"",SUM(M233:P233))</f>
      </c>
      <c r="R233" s="123"/>
      <c r="S233" s="123"/>
      <c r="T233" s="123"/>
      <c r="U233" s="123" t="s">
        <v>17</v>
      </c>
      <c r="V233" s="123"/>
      <c r="W233" s="123"/>
      <c r="X233" s="123" t="s">
        <v>23</v>
      </c>
      <c r="Y233" s="95"/>
      <c r="Z233" s="100"/>
      <c r="AA233" s="168">
        <f>IF(D233&lt;&gt;"",IF(F233=$C$362,$D$362,0)+IF(F233=$C$363,$D$363,0)+IF(F233=$C$364,$D$364,0)+IF(F233=$C$365,$D$365,0)+IF(F233=$C$366,$D$366,0),"")</f>
      </c>
      <c r="AB233" s="81">
        <f>IF(AA233&lt;&gt;"",D233*AA233,"")</f>
      </c>
    </row>
    <row r="234" spans="5:17" ht="12" customHeight="1">
      <c r="E234" s="22"/>
      <c r="F234" s="22"/>
      <c r="H234" s="22"/>
      <c r="L234" s="23"/>
      <c r="M234" s="23"/>
      <c r="N234" s="23"/>
      <c r="O234" s="23"/>
      <c r="P234" s="23"/>
      <c r="Q234" s="23"/>
    </row>
    <row r="235" spans="2:28" ht="12" customHeight="1" thickBot="1">
      <c r="B235" s="200" t="s">
        <v>73</v>
      </c>
      <c r="C235" s="198"/>
      <c r="D235" s="198"/>
      <c r="E235" s="198"/>
      <c r="F235" s="198"/>
      <c r="G235" s="198"/>
      <c r="H235" s="198"/>
      <c r="I235" s="198"/>
      <c r="J235" s="198"/>
      <c r="K235" s="198"/>
      <c r="L235" s="198"/>
      <c r="M235" s="198"/>
      <c r="N235" s="198"/>
      <c r="O235" s="198"/>
      <c r="P235" s="198"/>
      <c r="Q235" s="198"/>
      <c r="R235" s="198"/>
      <c r="S235" s="198"/>
      <c r="T235" s="198"/>
      <c r="U235" s="198"/>
      <c r="V235" s="198"/>
      <c r="W235" s="198"/>
      <c r="X235" s="198"/>
      <c r="Y235" s="199"/>
      <c r="Z235" s="101" t="s">
        <v>286</v>
      </c>
      <c r="AA235" s="118" t="s">
        <v>377</v>
      </c>
      <c r="AB235" s="154" t="s">
        <v>376</v>
      </c>
    </row>
    <row r="236" spans="2:28" ht="12" customHeight="1" thickBot="1">
      <c r="B236" s="28" t="s">
        <v>74</v>
      </c>
      <c r="C236" s="117">
        <v>2</v>
      </c>
      <c r="D236" s="45">
        <f>IF(E236="○",2,"")</f>
      </c>
      <c r="E236" s="18"/>
      <c r="F236" s="150"/>
      <c r="G236" s="46" t="s">
        <v>30</v>
      </c>
      <c r="H236" s="126"/>
      <c r="I236" s="122" t="s">
        <v>254</v>
      </c>
      <c r="J236" s="17">
        <f>IF(COUNT(K236:P236)=0,"",SUM(K236:P236))</f>
      </c>
      <c r="K236" s="17"/>
      <c r="L236" s="40">
        <f>IF(E236="○",22.5,"")</f>
      </c>
      <c r="M236" s="30"/>
      <c r="N236" s="30"/>
      <c r="O236" s="30"/>
      <c r="P236" s="30"/>
      <c r="Q236" s="30"/>
      <c r="R236" s="123"/>
      <c r="S236" s="123"/>
      <c r="T236" s="123" t="s">
        <v>17</v>
      </c>
      <c r="U236" s="123"/>
      <c r="V236" s="123"/>
      <c r="W236" s="123"/>
      <c r="X236" s="123" t="s">
        <v>23</v>
      </c>
      <c r="Y236" s="95"/>
      <c r="Z236" s="100"/>
      <c r="AA236" s="168">
        <f>IF(D236&lt;&gt;"",IF(F236=$C$362,$D$362,0)+IF(F236=$C$363,$D$363,0)+IF(F236=$C$364,$D$364,0)+IF(F236=$C$365,$D$365,0)+IF(F236=$C$366,$D$366,0),"")</f>
      </c>
      <c r="AB236" s="81">
        <f>IF(AA236&lt;&gt;"",D236*AA236,"")</f>
      </c>
    </row>
    <row r="237" spans="2:28" ht="12" customHeight="1" thickBot="1">
      <c r="B237" s="28" t="s">
        <v>75</v>
      </c>
      <c r="C237" s="117">
        <v>2</v>
      </c>
      <c r="D237" s="45">
        <f>IF(E237="○",2,"")</f>
      </c>
      <c r="E237" s="18"/>
      <c r="F237" s="150"/>
      <c r="G237" s="46" t="s">
        <v>30</v>
      </c>
      <c r="H237" s="32"/>
      <c r="I237" s="122" t="s">
        <v>255</v>
      </c>
      <c r="J237" s="17">
        <f>IF(COUNT(K237:P237)=0,"",SUM(K237:P237))</f>
      </c>
      <c r="K237" s="17"/>
      <c r="L237" s="40"/>
      <c r="M237" s="44">
        <f>IF(E237="○",11.25,"")</f>
      </c>
      <c r="N237" s="44">
        <f>IF(E237="○",11.25,"")</f>
      </c>
      <c r="O237" s="30"/>
      <c r="P237" s="30"/>
      <c r="Q237" s="30">
        <f>IF(COUNT(M237:P237)=0,"",SUM(M237:P237))</f>
      </c>
      <c r="R237" s="123"/>
      <c r="S237" s="123"/>
      <c r="T237" s="123" t="s">
        <v>23</v>
      </c>
      <c r="U237" s="123" t="s">
        <v>17</v>
      </c>
      <c r="V237" s="123" t="s">
        <v>23</v>
      </c>
      <c r="W237" s="123"/>
      <c r="X237" s="123" t="s">
        <v>23</v>
      </c>
      <c r="Y237" s="95"/>
      <c r="Z237" s="100"/>
      <c r="AA237" s="168">
        <f>IF(D237&lt;&gt;"",IF(F237=$C$362,$D$362,0)+IF(F237=$C$363,$D$363,0)+IF(F237=$C$364,$D$364,0)+IF(F237=$C$365,$D$365,0)+IF(F237=$C$366,$D$366,0),"")</f>
      </c>
      <c r="AB237" s="81">
        <f>IF(AA237&lt;&gt;"",D237*AA237,"")</f>
      </c>
    </row>
    <row r="238" spans="2:28" ht="12" customHeight="1" thickBot="1">
      <c r="B238" s="31" t="s">
        <v>76</v>
      </c>
      <c r="C238" s="117">
        <v>2</v>
      </c>
      <c r="D238" s="45">
        <f>IF(E238="○",2,"")</f>
      </c>
      <c r="E238" s="18"/>
      <c r="F238" s="150"/>
      <c r="G238" s="84" t="str">
        <f>IF(H238="振替","選択必修C","選択必修B")</f>
        <v>選択必修B</v>
      </c>
      <c r="H238" s="85"/>
      <c r="I238" s="47" t="s">
        <v>257</v>
      </c>
      <c r="J238" s="17">
        <f>IF(COUNT(K238:P238)=0,"",SUM(K238:P238))</f>
      </c>
      <c r="K238" s="17"/>
      <c r="L238" s="40"/>
      <c r="M238" s="44">
        <f>IF(E238="○",11.25,"")</f>
      </c>
      <c r="N238" s="44">
        <f>IF(E238="○",11.25,"")</f>
      </c>
      <c r="O238" s="30"/>
      <c r="P238" s="30"/>
      <c r="Q238" s="30">
        <f>IF(COUNT(M238:P238)=0,"",SUM(M238:P238))</f>
      </c>
      <c r="R238" s="123"/>
      <c r="S238" s="123"/>
      <c r="T238" s="123" t="s">
        <v>23</v>
      </c>
      <c r="U238" s="123" t="s">
        <v>17</v>
      </c>
      <c r="V238" s="123"/>
      <c r="W238" s="123"/>
      <c r="X238" s="123" t="s">
        <v>23</v>
      </c>
      <c r="Y238" s="95"/>
      <c r="Z238" s="100"/>
      <c r="AA238" s="168">
        <f>IF(D238&lt;&gt;"",IF(F238=$C$362,$D$362,0)+IF(F238=$C$363,$D$363,0)+IF(F238=$C$364,$D$364,0)+IF(F238=$C$365,$D$365,0)+IF(F238=$C$366,$D$366,0),"")</f>
      </c>
      <c r="AB238" s="81">
        <f>IF(AA238&lt;&gt;"",D238*AA238,"")</f>
      </c>
    </row>
    <row r="239" spans="5:17" ht="12" customHeight="1">
      <c r="E239" s="22"/>
      <c r="F239" s="22"/>
      <c r="H239" s="22"/>
      <c r="L239" s="23"/>
      <c r="M239" s="23"/>
      <c r="N239" s="23"/>
      <c r="O239" s="23"/>
      <c r="P239" s="23"/>
      <c r="Q239" s="23"/>
    </row>
    <row r="240" spans="2:28" ht="12" customHeight="1" thickBot="1">
      <c r="B240" s="200" t="s">
        <v>77</v>
      </c>
      <c r="C240" s="198"/>
      <c r="D240" s="198"/>
      <c r="E240" s="198"/>
      <c r="F240" s="198"/>
      <c r="G240" s="198"/>
      <c r="H240" s="198"/>
      <c r="I240" s="198"/>
      <c r="J240" s="198"/>
      <c r="K240" s="198"/>
      <c r="L240" s="198"/>
      <c r="M240" s="198"/>
      <c r="N240" s="198"/>
      <c r="O240" s="198"/>
      <c r="P240" s="198"/>
      <c r="Q240" s="198"/>
      <c r="R240" s="198"/>
      <c r="S240" s="198"/>
      <c r="T240" s="198"/>
      <c r="U240" s="198"/>
      <c r="V240" s="198"/>
      <c r="W240" s="198"/>
      <c r="X240" s="198"/>
      <c r="Y240" s="199"/>
      <c r="Z240" s="101" t="s">
        <v>286</v>
      </c>
      <c r="AA240" s="118" t="s">
        <v>375</v>
      </c>
      <c r="AB240" s="154" t="s">
        <v>376</v>
      </c>
    </row>
    <row r="241" spans="2:28" ht="12" customHeight="1" thickBot="1">
      <c r="B241" s="31" t="s">
        <v>78</v>
      </c>
      <c r="C241" s="117">
        <v>2</v>
      </c>
      <c r="D241" s="45">
        <f aca="true" t="shared" si="40" ref="D241:D246">IF(E241="○",2,"")</f>
      </c>
      <c r="E241" s="18"/>
      <c r="F241" s="150"/>
      <c r="G241" s="83" t="s">
        <v>263</v>
      </c>
      <c r="H241" s="126"/>
      <c r="I241" s="122" t="s">
        <v>255</v>
      </c>
      <c r="J241" s="17">
        <f aca="true" t="shared" si="41" ref="J241:J246">IF(COUNT(K241:P241)=0,"",SUM(K241:P241))</f>
      </c>
      <c r="K241" s="17"/>
      <c r="L241" s="40"/>
      <c r="M241" s="30"/>
      <c r="N241" s="44">
        <f aca="true" t="shared" si="42" ref="N241:N246">IF(E241="○",11.25,"")</f>
      </c>
      <c r="O241" s="44">
        <f aca="true" t="shared" si="43" ref="O241:O246">IF(E241="○",11.25,"")</f>
      </c>
      <c r="P241" s="30"/>
      <c r="Q241" s="30">
        <f aca="true" t="shared" si="44" ref="Q241:Q246">IF(COUNT(M241:P241)=0,"",SUM(M241:P241))</f>
      </c>
      <c r="R241" s="123"/>
      <c r="S241" s="123"/>
      <c r="T241" s="123"/>
      <c r="U241" s="123" t="s">
        <v>17</v>
      </c>
      <c r="V241" s="123"/>
      <c r="W241" s="123"/>
      <c r="X241" s="123" t="s">
        <v>23</v>
      </c>
      <c r="Y241" s="95"/>
      <c r="Z241" s="100"/>
      <c r="AA241" s="168">
        <f aca="true" t="shared" si="45" ref="AA241:AA246">IF(D241&lt;&gt;"",IF(F241=$C$362,$D$362,0)+IF(F241=$C$363,$D$363,0)+IF(F241=$C$364,$D$364,0)+IF(F241=$C$365,$D$365,0)+IF(F241=$C$366,$D$366,0),"")</f>
      </c>
      <c r="AB241" s="81">
        <f aca="true" t="shared" si="46" ref="AB241:AB246">IF(AA241&lt;&gt;"",D241*AA241,"")</f>
      </c>
    </row>
    <row r="242" spans="2:28" ht="12" customHeight="1" thickBot="1">
      <c r="B242" s="28" t="s">
        <v>79</v>
      </c>
      <c r="C242" s="117">
        <v>2</v>
      </c>
      <c r="D242" s="45">
        <f t="shared" si="40"/>
      </c>
      <c r="E242" s="18"/>
      <c r="F242" s="150"/>
      <c r="G242" s="83" t="s">
        <v>263</v>
      </c>
      <c r="H242" s="126"/>
      <c r="I242" s="122" t="s">
        <v>255</v>
      </c>
      <c r="J242" s="17">
        <f t="shared" si="41"/>
      </c>
      <c r="K242" s="17"/>
      <c r="L242" s="40"/>
      <c r="M242" s="30"/>
      <c r="N242" s="44">
        <f t="shared" si="42"/>
      </c>
      <c r="O242" s="44">
        <f t="shared" si="43"/>
      </c>
      <c r="P242" s="30"/>
      <c r="Q242" s="30">
        <f t="shared" si="44"/>
      </c>
      <c r="R242" s="123"/>
      <c r="S242" s="123"/>
      <c r="T242" s="123"/>
      <c r="U242" s="123" t="s">
        <v>17</v>
      </c>
      <c r="V242" s="123"/>
      <c r="W242" s="123"/>
      <c r="X242" s="123" t="s">
        <v>23</v>
      </c>
      <c r="Y242" s="95"/>
      <c r="Z242" s="100"/>
      <c r="AA242" s="168">
        <f t="shared" si="45"/>
      </c>
      <c r="AB242" s="81">
        <f t="shared" si="46"/>
      </c>
    </row>
    <row r="243" spans="2:28" ht="12" customHeight="1" thickBot="1">
      <c r="B243" s="28" t="s">
        <v>80</v>
      </c>
      <c r="C243" s="117">
        <v>2</v>
      </c>
      <c r="D243" s="45">
        <f t="shared" si="40"/>
      </c>
      <c r="E243" s="18"/>
      <c r="F243" s="150"/>
      <c r="G243" s="83" t="s">
        <v>263</v>
      </c>
      <c r="H243" s="126"/>
      <c r="I243" s="122" t="s">
        <v>255</v>
      </c>
      <c r="J243" s="17">
        <f t="shared" si="41"/>
      </c>
      <c r="K243" s="17"/>
      <c r="L243" s="40"/>
      <c r="M243" s="30"/>
      <c r="N243" s="44">
        <f t="shared" si="42"/>
      </c>
      <c r="O243" s="44">
        <f t="shared" si="43"/>
      </c>
      <c r="P243" s="30"/>
      <c r="Q243" s="30">
        <f t="shared" si="44"/>
      </c>
      <c r="R243" s="123"/>
      <c r="S243" s="123"/>
      <c r="T243" s="123"/>
      <c r="U243" s="123" t="s">
        <v>17</v>
      </c>
      <c r="V243" s="123"/>
      <c r="W243" s="123"/>
      <c r="X243" s="123" t="s">
        <v>23</v>
      </c>
      <c r="Y243" s="95"/>
      <c r="Z243" s="100"/>
      <c r="AA243" s="168">
        <f t="shared" si="45"/>
      </c>
      <c r="AB243" s="81">
        <f t="shared" si="46"/>
      </c>
    </row>
    <row r="244" spans="2:28" ht="12" customHeight="1" thickBot="1">
      <c r="B244" s="31" t="s">
        <v>81</v>
      </c>
      <c r="C244" s="117">
        <v>2</v>
      </c>
      <c r="D244" s="45">
        <f t="shared" si="40"/>
      </c>
      <c r="E244" s="18"/>
      <c r="F244" s="150"/>
      <c r="G244" s="83" t="s">
        <v>263</v>
      </c>
      <c r="H244" s="126"/>
      <c r="I244" s="122" t="s">
        <v>257</v>
      </c>
      <c r="J244" s="17">
        <f t="shared" si="41"/>
      </c>
      <c r="K244" s="17"/>
      <c r="L244" s="40"/>
      <c r="M244" s="30"/>
      <c r="N244" s="44">
        <f t="shared" si="42"/>
      </c>
      <c r="O244" s="44">
        <f t="shared" si="43"/>
      </c>
      <c r="P244" s="30"/>
      <c r="Q244" s="30">
        <f t="shared" si="44"/>
      </c>
      <c r="R244" s="123"/>
      <c r="S244" s="123"/>
      <c r="T244" s="123"/>
      <c r="U244" s="123" t="s">
        <v>17</v>
      </c>
      <c r="V244" s="123"/>
      <c r="W244" s="123"/>
      <c r="X244" s="123" t="s">
        <v>23</v>
      </c>
      <c r="Y244" s="95"/>
      <c r="Z244" s="100"/>
      <c r="AA244" s="168">
        <f t="shared" si="45"/>
      </c>
      <c r="AB244" s="81">
        <f t="shared" si="46"/>
      </c>
    </row>
    <row r="245" spans="2:28" ht="12" customHeight="1" thickBot="1">
      <c r="B245" s="31" t="s">
        <v>82</v>
      </c>
      <c r="C245" s="117">
        <v>2</v>
      </c>
      <c r="D245" s="45">
        <f t="shared" si="40"/>
      </c>
      <c r="E245" s="18"/>
      <c r="F245" s="150"/>
      <c r="G245" s="83" t="s">
        <v>263</v>
      </c>
      <c r="H245" s="126"/>
      <c r="I245" s="122" t="s">
        <v>257</v>
      </c>
      <c r="J245" s="17">
        <f t="shared" si="41"/>
      </c>
      <c r="K245" s="17"/>
      <c r="L245" s="40"/>
      <c r="M245" s="30"/>
      <c r="N245" s="44">
        <f t="shared" si="42"/>
      </c>
      <c r="O245" s="44">
        <f t="shared" si="43"/>
      </c>
      <c r="P245" s="30"/>
      <c r="Q245" s="30">
        <f t="shared" si="44"/>
      </c>
      <c r="R245" s="123"/>
      <c r="S245" s="123"/>
      <c r="T245" s="123"/>
      <c r="U245" s="123" t="s">
        <v>17</v>
      </c>
      <c r="V245" s="123"/>
      <c r="W245" s="123"/>
      <c r="X245" s="123" t="s">
        <v>23</v>
      </c>
      <c r="Y245" s="95"/>
      <c r="Z245" s="100"/>
      <c r="AA245" s="168">
        <f t="shared" si="45"/>
      </c>
      <c r="AB245" s="81">
        <f t="shared" si="46"/>
      </c>
    </row>
    <row r="246" spans="2:28" ht="12" customHeight="1" thickBot="1">
      <c r="B246" s="31" t="s">
        <v>83</v>
      </c>
      <c r="C246" s="117">
        <v>2</v>
      </c>
      <c r="D246" s="45">
        <f t="shared" si="40"/>
      </c>
      <c r="E246" s="18"/>
      <c r="F246" s="150"/>
      <c r="G246" s="83" t="s">
        <v>263</v>
      </c>
      <c r="H246" s="126"/>
      <c r="I246" s="122" t="s">
        <v>257</v>
      </c>
      <c r="J246" s="17">
        <f t="shared" si="41"/>
      </c>
      <c r="K246" s="17"/>
      <c r="L246" s="40"/>
      <c r="M246" s="30"/>
      <c r="N246" s="44">
        <f t="shared" si="42"/>
      </c>
      <c r="O246" s="44">
        <f t="shared" si="43"/>
      </c>
      <c r="P246" s="30"/>
      <c r="Q246" s="30">
        <f t="shared" si="44"/>
      </c>
      <c r="R246" s="123"/>
      <c r="S246" s="123"/>
      <c r="T246" s="123"/>
      <c r="U246" s="123" t="s">
        <v>17</v>
      </c>
      <c r="V246" s="123"/>
      <c r="W246" s="123"/>
      <c r="X246" s="123" t="s">
        <v>23</v>
      </c>
      <c r="Y246" s="95"/>
      <c r="Z246" s="100"/>
      <c r="AA246" s="168">
        <f t="shared" si="45"/>
      </c>
      <c r="AB246" s="81">
        <f t="shared" si="46"/>
      </c>
    </row>
    <row r="247" spans="5:17" ht="12" customHeight="1">
      <c r="E247" s="22"/>
      <c r="F247" s="22"/>
      <c r="L247" s="23"/>
      <c r="M247" s="23"/>
      <c r="N247" s="23"/>
      <c r="O247" s="23"/>
      <c r="P247" s="23"/>
      <c r="Q247" s="23"/>
    </row>
    <row r="248" spans="2:28" ht="12" customHeight="1" thickBot="1">
      <c r="B248" s="200" t="s">
        <v>84</v>
      </c>
      <c r="C248" s="198"/>
      <c r="D248" s="198"/>
      <c r="E248" s="198"/>
      <c r="F248" s="198"/>
      <c r="G248" s="198"/>
      <c r="H248" s="198"/>
      <c r="I248" s="198"/>
      <c r="J248" s="198"/>
      <c r="K248" s="198"/>
      <c r="L248" s="198"/>
      <c r="M248" s="198"/>
      <c r="N248" s="198"/>
      <c r="O248" s="198"/>
      <c r="P248" s="198"/>
      <c r="Q248" s="198"/>
      <c r="R248" s="198"/>
      <c r="S248" s="198"/>
      <c r="T248" s="198"/>
      <c r="U248" s="198"/>
      <c r="V248" s="198"/>
      <c r="W248" s="198"/>
      <c r="X248" s="198"/>
      <c r="Y248" s="199"/>
      <c r="Z248" s="101" t="s">
        <v>286</v>
      </c>
      <c r="AA248" s="118" t="s">
        <v>375</v>
      </c>
      <c r="AB248" s="154" t="s">
        <v>376</v>
      </c>
    </row>
    <row r="249" spans="2:28" ht="12" customHeight="1" thickBot="1">
      <c r="B249" s="31" t="s">
        <v>264</v>
      </c>
      <c r="C249" s="117">
        <v>2</v>
      </c>
      <c r="D249" s="45">
        <f>IF(E249="○",2,"")</f>
      </c>
      <c r="E249" s="18"/>
      <c r="F249" s="150"/>
      <c r="G249" s="46" t="s">
        <v>30</v>
      </c>
      <c r="H249" s="126"/>
      <c r="I249" s="122" t="s">
        <v>253</v>
      </c>
      <c r="J249" s="17">
        <f aca="true" t="shared" si="47" ref="J249:J254">IF(COUNT(K249:P249)=0,"",SUM(K249:P249))</f>
      </c>
      <c r="K249" s="17"/>
      <c r="L249" s="40"/>
      <c r="M249" s="30"/>
      <c r="N249" s="30"/>
      <c r="O249" s="30"/>
      <c r="P249" s="30">
        <f>IF(E249="○",45,"")</f>
      </c>
      <c r="Q249" s="30">
        <f aca="true" t="shared" si="48" ref="Q249:Q254">IF(COUNT(M249:P249)=0,"",SUM(M249:P249))</f>
      </c>
      <c r="R249" s="123"/>
      <c r="S249" s="123"/>
      <c r="T249" s="123"/>
      <c r="U249" s="123" t="s">
        <v>17</v>
      </c>
      <c r="V249" s="123" t="s">
        <v>23</v>
      </c>
      <c r="W249" s="123"/>
      <c r="X249" s="123" t="s">
        <v>23</v>
      </c>
      <c r="Y249" s="95"/>
      <c r="Z249" s="100"/>
      <c r="AA249" s="168">
        <f aca="true" t="shared" si="49" ref="AA249:AA254">IF(D249&lt;&gt;"",IF(F249=$C$362,$D$362,0)+IF(F249=$C$363,$D$363,0)+IF(F249=$C$364,$D$364,0)+IF(F249=$C$365,$D$365,0)+IF(F249=$C$366,$D$366,0),"")</f>
      </c>
      <c r="AB249" s="81">
        <f aca="true" t="shared" si="50" ref="AB249:AB254">IF(AA249&lt;&gt;"",D249*AA249,"")</f>
      </c>
    </row>
    <row r="250" spans="2:28" ht="12" customHeight="1" thickBot="1">
      <c r="B250" s="31" t="s">
        <v>85</v>
      </c>
      <c r="C250" s="117">
        <v>2</v>
      </c>
      <c r="D250" s="45">
        <f>IF(E250="○",2,"")</f>
      </c>
      <c r="E250" s="18"/>
      <c r="F250" s="150"/>
      <c r="G250" s="46" t="s">
        <v>30</v>
      </c>
      <c r="H250" s="126"/>
      <c r="I250" s="122" t="s">
        <v>254</v>
      </c>
      <c r="J250" s="17">
        <f t="shared" si="47"/>
      </c>
      <c r="K250" s="17"/>
      <c r="L250" s="40">
        <f>IF(E250="○",15,"")</f>
      </c>
      <c r="M250" s="30"/>
      <c r="N250" s="30"/>
      <c r="O250" s="30"/>
      <c r="P250" s="30">
        <f>IF(E250="○",30,"")</f>
      </c>
      <c r="Q250" s="30">
        <f t="shared" si="48"/>
      </c>
      <c r="R250" s="123"/>
      <c r="S250" s="123"/>
      <c r="T250" s="123" t="s">
        <v>23</v>
      </c>
      <c r="U250" s="123" t="s">
        <v>17</v>
      </c>
      <c r="V250" s="123" t="s">
        <v>23</v>
      </c>
      <c r="W250" s="123"/>
      <c r="X250" s="123" t="s">
        <v>23</v>
      </c>
      <c r="Y250" s="95"/>
      <c r="Z250" s="100"/>
      <c r="AA250" s="168">
        <f t="shared" si="49"/>
      </c>
      <c r="AB250" s="81">
        <f t="shared" si="50"/>
      </c>
    </row>
    <row r="251" spans="2:28" ht="12" customHeight="1" thickBot="1">
      <c r="B251" s="28" t="s">
        <v>86</v>
      </c>
      <c r="C251" s="117">
        <v>2</v>
      </c>
      <c r="D251" s="45">
        <f>IF(E251="○",2,"")</f>
      </c>
      <c r="E251" s="18"/>
      <c r="F251" s="150"/>
      <c r="G251" s="47" t="s">
        <v>50</v>
      </c>
      <c r="H251" s="126"/>
      <c r="I251" s="122" t="s">
        <v>255</v>
      </c>
      <c r="J251" s="17">
        <f t="shared" si="47"/>
      </c>
      <c r="K251" s="17"/>
      <c r="L251" s="40"/>
      <c r="M251" s="30"/>
      <c r="N251" s="30"/>
      <c r="O251" s="30"/>
      <c r="P251" s="30">
        <f>IF(E251="○",22.5,"")</f>
      </c>
      <c r="Q251" s="30">
        <f t="shared" si="48"/>
      </c>
      <c r="R251" s="123" t="s">
        <v>23</v>
      </c>
      <c r="S251" s="123" t="s">
        <v>23</v>
      </c>
      <c r="U251" s="123" t="s">
        <v>17</v>
      </c>
      <c r="V251" s="123" t="s">
        <v>23</v>
      </c>
      <c r="W251" s="123"/>
      <c r="X251" s="123" t="s">
        <v>23</v>
      </c>
      <c r="Y251" s="95"/>
      <c r="Z251" s="100"/>
      <c r="AA251" s="168">
        <f t="shared" si="49"/>
      </c>
      <c r="AB251" s="81">
        <f t="shared" si="50"/>
      </c>
    </row>
    <row r="252" spans="2:28" ht="12" customHeight="1" thickBot="1">
      <c r="B252" s="31" t="s">
        <v>265</v>
      </c>
      <c r="C252" s="13">
        <v>3</v>
      </c>
      <c r="D252" s="45">
        <f>IF(E252="○",3,"")</f>
      </c>
      <c r="E252" s="18"/>
      <c r="F252" s="150"/>
      <c r="G252" s="46" t="s">
        <v>30</v>
      </c>
      <c r="H252" s="126"/>
      <c r="I252" s="122" t="s">
        <v>255</v>
      </c>
      <c r="J252" s="17">
        <f t="shared" si="47"/>
      </c>
      <c r="K252" s="17"/>
      <c r="L252" s="40"/>
      <c r="M252" s="30"/>
      <c r="N252" s="30"/>
      <c r="O252" s="30"/>
      <c r="P252" s="30">
        <f>IF(E252="○",45,"")</f>
      </c>
      <c r="Q252" s="30">
        <f t="shared" si="48"/>
      </c>
      <c r="R252" s="123"/>
      <c r="S252" s="123"/>
      <c r="T252" s="123"/>
      <c r="U252" s="123" t="s">
        <v>17</v>
      </c>
      <c r="V252" s="123" t="s">
        <v>23</v>
      </c>
      <c r="W252" s="123"/>
      <c r="X252" s="123" t="s">
        <v>23</v>
      </c>
      <c r="Y252" s="95"/>
      <c r="Z252" s="100"/>
      <c r="AA252" s="168">
        <f t="shared" si="49"/>
      </c>
      <c r="AB252" s="81">
        <f t="shared" si="50"/>
      </c>
    </row>
    <row r="253" spans="2:28" ht="12" customHeight="1" thickBot="1">
      <c r="B253" s="31" t="s">
        <v>266</v>
      </c>
      <c r="C253" s="13">
        <v>3</v>
      </c>
      <c r="D253" s="45">
        <f>IF(E253="○",3,"")</f>
      </c>
      <c r="E253" s="18"/>
      <c r="F253" s="150"/>
      <c r="G253" s="46" t="s">
        <v>30</v>
      </c>
      <c r="H253" s="126"/>
      <c r="I253" s="122" t="s">
        <v>257</v>
      </c>
      <c r="J253" s="17">
        <f t="shared" si="47"/>
      </c>
      <c r="K253" s="17"/>
      <c r="L253" s="40"/>
      <c r="M253" s="30"/>
      <c r="N253" s="30"/>
      <c r="O253" s="30"/>
      <c r="P253" s="30">
        <f>IF(E253="○",45,"")</f>
      </c>
      <c r="Q253" s="30">
        <f t="shared" si="48"/>
      </c>
      <c r="R253" s="123"/>
      <c r="S253" s="123"/>
      <c r="T253" s="123"/>
      <c r="U253" s="123" t="s">
        <v>17</v>
      </c>
      <c r="V253" s="123" t="s">
        <v>23</v>
      </c>
      <c r="W253" s="123"/>
      <c r="X253" s="123" t="s">
        <v>23</v>
      </c>
      <c r="Y253" s="95"/>
      <c r="Z253" s="100"/>
      <c r="AA253" s="168">
        <f t="shared" si="49"/>
      </c>
      <c r="AB253" s="81">
        <f t="shared" si="50"/>
      </c>
    </row>
    <row r="254" spans="2:28" ht="12" customHeight="1" thickBot="1">
      <c r="B254" s="31" t="s">
        <v>87</v>
      </c>
      <c r="C254" s="13">
        <v>8</v>
      </c>
      <c r="D254" s="45">
        <f>IF(E254="○",8,"")</f>
      </c>
      <c r="E254" s="18"/>
      <c r="F254" s="150"/>
      <c r="G254" s="46" t="s">
        <v>30</v>
      </c>
      <c r="H254" s="126"/>
      <c r="I254" s="122" t="s">
        <v>267</v>
      </c>
      <c r="J254" s="17">
        <f t="shared" si="47"/>
      </c>
      <c r="K254" s="17"/>
      <c r="L254" s="40"/>
      <c r="M254" s="30">
        <f>IF(E254="○",20,"")</f>
      </c>
      <c r="N254" s="30">
        <f>IF(E254="○",20,"")</f>
      </c>
      <c r="O254" s="30">
        <f>IF(E254="○",20,"")</f>
      </c>
      <c r="P254" s="30">
        <f>IF(E254="○",300,"")</f>
      </c>
      <c r="Q254" s="30">
        <f t="shared" si="48"/>
      </c>
      <c r="R254" s="123"/>
      <c r="S254" s="123"/>
      <c r="T254" s="123"/>
      <c r="U254" s="123" t="s">
        <v>17</v>
      </c>
      <c r="V254" s="123" t="s">
        <v>23</v>
      </c>
      <c r="W254" s="123" t="s">
        <v>23</v>
      </c>
      <c r="X254" s="123" t="s">
        <v>23</v>
      </c>
      <c r="Y254" s="95" t="s">
        <v>17</v>
      </c>
      <c r="Z254" s="100"/>
      <c r="AA254" s="168">
        <f t="shared" si="49"/>
      </c>
      <c r="AB254" s="81">
        <f t="shared" si="50"/>
      </c>
    </row>
    <row r="255" spans="2:25" ht="12" customHeight="1">
      <c r="B255" s="42"/>
      <c r="C255" s="10"/>
      <c r="D255" s="9"/>
      <c r="E255" s="27"/>
      <c r="F255" s="27"/>
      <c r="G255" s="27"/>
      <c r="H255" s="27"/>
      <c r="I255" s="4"/>
      <c r="J255" s="9"/>
      <c r="K255" s="9"/>
      <c r="L255" s="26"/>
      <c r="M255" s="26"/>
      <c r="N255" s="26"/>
      <c r="O255" s="26"/>
      <c r="P255" s="26"/>
      <c r="Q255" s="26"/>
      <c r="R255" s="4"/>
      <c r="S255" s="4"/>
      <c r="T255" s="4"/>
      <c r="U255" s="4"/>
      <c r="V255" s="4"/>
      <c r="W255" s="4"/>
      <c r="X255" s="4"/>
      <c r="Y255" s="4"/>
    </row>
    <row r="256" spans="2:25" ht="12" customHeight="1">
      <c r="B256" s="42"/>
      <c r="C256" s="10"/>
      <c r="D256" s="9"/>
      <c r="E256" s="27"/>
      <c r="F256" s="27"/>
      <c r="G256" s="27"/>
      <c r="H256" s="27"/>
      <c r="I256" s="4"/>
      <c r="J256" s="9"/>
      <c r="K256" s="9"/>
      <c r="L256" s="26"/>
      <c r="M256" s="26"/>
      <c r="N256" s="26"/>
      <c r="O256" s="26"/>
      <c r="P256" s="26"/>
      <c r="Q256" s="26"/>
      <c r="R256" s="4"/>
      <c r="S256" s="4"/>
      <c r="T256" s="4"/>
      <c r="U256" s="4"/>
      <c r="V256" s="4"/>
      <c r="W256" s="4"/>
      <c r="X256" s="4"/>
      <c r="Y256" s="4"/>
    </row>
    <row r="257" spans="2:28" ht="12" customHeight="1" thickBot="1">
      <c r="B257" s="200" t="s">
        <v>289</v>
      </c>
      <c r="C257" s="198"/>
      <c r="D257" s="198"/>
      <c r="E257" s="198"/>
      <c r="F257" s="198"/>
      <c r="G257" s="198"/>
      <c r="H257" s="198"/>
      <c r="I257" s="198"/>
      <c r="J257" s="198"/>
      <c r="K257" s="198"/>
      <c r="L257" s="198"/>
      <c r="M257" s="198"/>
      <c r="N257" s="198"/>
      <c r="O257" s="198"/>
      <c r="P257" s="198"/>
      <c r="Q257" s="198"/>
      <c r="R257" s="198"/>
      <c r="S257" s="198"/>
      <c r="T257" s="198"/>
      <c r="U257" s="198"/>
      <c r="V257" s="198"/>
      <c r="W257" s="198"/>
      <c r="X257" s="198"/>
      <c r="Y257" s="199"/>
      <c r="Z257" s="101" t="s">
        <v>286</v>
      </c>
      <c r="AA257" s="118" t="s">
        <v>375</v>
      </c>
      <c r="AB257" s="154" t="s">
        <v>376</v>
      </c>
    </row>
    <row r="258" spans="2:28" ht="12" customHeight="1" thickBot="1">
      <c r="B258" s="82"/>
      <c r="C258" s="81">
        <v>2</v>
      </c>
      <c r="D258" s="45">
        <f>IF(E258="○",2,"")</f>
      </c>
      <c r="E258" s="185"/>
      <c r="F258" s="150"/>
      <c r="G258" s="48"/>
      <c r="H258" s="126"/>
      <c r="I258" s="122"/>
      <c r="J258" s="17"/>
      <c r="K258" s="17"/>
      <c r="L258" s="40"/>
      <c r="M258" s="30"/>
      <c r="N258" s="30"/>
      <c r="O258" s="30"/>
      <c r="P258" s="30"/>
      <c r="Q258" s="30"/>
      <c r="R258" s="123"/>
      <c r="S258" s="123"/>
      <c r="T258" s="123"/>
      <c r="U258" s="123"/>
      <c r="V258" s="123"/>
      <c r="W258" s="123"/>
      <c r="X258" s="123"/>
      <c r="Y258" s="95"/>
      <c r="Z258" s="100"/>
      <c r="AA258" s="168">
        <f aca="true" t="shared" si="51" ref="AA258:AA263">IF(D258&lt;&gt;"",IF(F258=$C$362,$D$362,0)+IF(F258=$C$363,$D$363,0)+IF(F258=$C$364,$D$364,0)+IF(F258=$C$365,$D$365,0)+IF(F258=$C$366,$D$366,0),"")</f>
      </c>
      <c r="AB258" s="81">
        <f aca="true" t="shared" si="52" ref="AB258:AB263">IF(AA258&lt;&gt;"",D258*AA258,"")</f>
      </c>
    </row>
    <row r="259" spans="2:28" ht="12" customHeight="1" thickBot="1">
      <c r="B259" s="82"/>
      <c r="C259" s="81">
        <v>2</v>
      </c>
      <c r="D259" s="45">
        <f>IF(E259="○",2,"")</f>
      </c>
      <c r="E259" s="18"/>
      <c r="F259" s="150"/>
      <c r="G259" s="48"/>
      <c r="H259" s="126"/>
      <c r="I259" s="122"/>
      <c r="J259" s="17"/>
      <c r="K259" s="17"/>
      <c r="L259" s="40"/>
      <c r="M259" s="30"/>
      <c r="N259" s="30"/>
      <c r="O259" s="30"/>
      <c r="P259" s="30"/>
      <c r="Q259" s="30"/>
      <c r="R259" s="123"/>
      <c r="S259" s="123"/>
      <c r="T259" s="123"/>
      <c r="U259" s="123"/>
      <c r="V259" s="123"/>
      <c r="W259" s="123"/>
      <c r="X259" s="123"/>
      <c r="Y259" s="95"/>
      <c r="Z259" s="100"/>
      <c r="AA259" s="168">
        <f t="shared" si="51"/>
      </c>
      <c r="AB259" s="81">
        <f t="shared" si="52"/>
      </c>
    </row>
    <row r="260" spans="2:28" ht="12" customHeight="1" thickBot="1">
      <c r="B260" s="82"/>
      <c r="C260" s="81">
        <v>2</v>
      </c>
      <c r="D260" s="45">
        <f>IF(E260="○",2,"")</f>
      </c>
      <c r="E260" s="18"/>
      <c r="F260" s="150"/>
      <c r="G260" s="48"/>
      <c r="H260" s="126"/>
      <c r="I260" s="122"/>
      <c r="J260" s="17"/>
      <c r="K260" s="17"/>
      <c r="L260" s="40"/>
      <c r="M260" s="30"/>
      <c r="N260" s="30"/>
      <c r="O260" s="30"/>
      <c r="P260" s="30"/>
      <c r="Q260" s="30"/>
      <c r="R260" s="123"/>
      <c r="S260" s="123"/>
      <c r="T260" s="123"/>
      <c r="U260" s="123"/>
      <c r="V260" s="123"/>
      <c r="W260" s="123"/>
      <c r="X260" s="123"/>
      <c r="Y260" s="95"/>
      <c r="Z260" s="100"/>
      <c r="AA260" s="168">
        <f t="shared" si="51"/>
      </c>
      <c r="AB260" s="81">
        <f t="shared" si="52"/>
      </c>
    </row>
    <row r="261" spans="2:28" ht="12" customHeight="1" thickBot="1">
      <c r="B261" s="82"/>
      <c r="C261" s="81">
        <v>1</v>
      </c>
      <c r="D261" s="45">
        <f>IF(E261="○",1,"")</f>
      </c>
      <c r="E261" s="18"/>
      <c r="F261" s="150"/>
      <c r="G261" s="48"/>
      <c r="H261" s="126"/>
      <c r="I261" s="122"/>
      <c r="J261" s="17"/>
      <c r="K261" s="17"/>
      <c r="L261" s="40"/>
      <c r="M261" s="30"/>
      <c r="N261" s="30"/>
      <c r="O261" s="30"/>
      <c r="P261" s="30"/>
      <c r="Q261" s="30"/>
      <c r="R261" s="123"/>
      <c r="S261" s="123"/>
      <c r="T261" s="123"/>
      <c r="U261" s="123"/>
      <c r="V261" s="123"/>
      <c r="W261" s="123"/>
      <c r="X261" s="123"/>
      <c r="Y261" s="95"/>
      <c r="Z261" s="100"/>
      <c r="AA261" s="168">
        <f t="shared" si="51"/>
      </c>
      <c r="AB261" s="81">
        <f t="shared" si="52"/>
      </c>
    </row>
    <row r="262" spans="2:28" ht="12" customHeight="1" thickBot="1">
      <c r="B262" s="82"/>
      <c r="C262" s="81">
        <v>1</v>
      </c>
      <c r="D262" s="45">
        <f>IF(E262="○",1,"")</f>
      </c>
      <c r="E262" s="18"/>
      <c r="F262" s="150"/>
      <c r="G262" s="48"/>
      <c r="H262" s="126"/>
      <c r="I262" s="122"/>
      <c r="J262" s="17"/>
      <c r="K262" s="17"/>
      <c r="L262" s="40"/>
      <c r="M262" s="30"/>
      <c r="N262" s="30"/>
      <c r="O262" s="30"/>
      <c r="P262" s="30"/>
      <c r="Q262" s="30"/>
      <c r="R262" s="123"/>
      <c r="S262" s="123"/>
      <c r="T262" s="123"/>
      <c r="U262" s="123"/>
      <c r="V262" s="123"/>
      <c r="W262" s="123"/>
      <c r="X262" s="123"/>
      <c r="Y262" s="95"/>
      <c r="Z262" s="100"/>
      <c r="AA262" s="168">
        <f t="shared" si="51"/>
      </c>
      <c r="AB262" s="81">
        <f t="shared" si="52"/>
      </c>
    </row>
    <row r="263" spans="2:28" ht="12" customHeight="1" thickBot="1">
      <c r="B263" s="82"/>
      <c r="C263" s="81">
        <v>1</v>
      </c>
      <c r="D263" s="45">
        <f>IF(E263="○",1,"")</f>
      </c>
      <c r="E263" s="18"/>
      <c r="F263" s="150"/>
      <c r="G263" s="48"/>
      <c r="H263" s="126"/>
      <c r="I263" s="122"/>
      <c r="J263" s="17"/>
      <c r="K263" s="17"/>
      <c r="L263" s="40"/>
      <c r="M263" s="30"/>
      <c r="N263" s="30"/>
      <c r="O263" s="30"/>
      <c r="P263" s="30"/>
      <c r="Q263" s="30"/>
      <c r="R263" s="123"/>
      <c r="S263" s="123"/>
      <c r="T263" s="123"/>
      <c r="U263" s="123"/>
      <c r="V263" s="123"/>
      <c r="W263" s="123"/>
      <c r="X263" s="123"/>
      <c r="Y263" s="95"/>
      <c r="Z263" s="100"/>
      <c r="AA263" s="168">
        <f t="shared" si="51"/>
      </c>
      <c r="AB263" s="81">
        <f t="shared" si="52"/>
      </c>
    </row>
    <row r="264" spans="2:17" ht="12" customHeight="1">
      <c r="B264" s="49"/>
      <c r="C264" s="50"/>
      <c r="E264" s="22"/>
      <c r="F264" s="22"/>
      <c r="G264" s="22"/>
      <c r="H264" s="22"/>
      <c r="L264" s="23"/>
      <c r="M264" s="23"/>
      <c r="N264" s="23"/>
      <c r="O264" s="23"/>
      <c r="P264" s="23"/>
      <c r="Q264" s="23"/>
    </row>
    <row r="265" spans="2:28" ht="12" customHeight="1" thickBot="1">
      <c r="B265" s="197" t="s">
        <v>348</v>
      </c>
      <c r="C265" s="198"/>
      <c r="D265" s="198"/>
      <c r="E265" s="198"/>
      <c r="F265" s="198"/>
      <c r="G265" s="198"/>
      <c r="H265" s="198"/>
      <c r="I265" s="198"/>
      <c r="J265" s="198"/>
      <c r="K265" s="198"/>
      <c r="L265" s="198"/>
      <c r="M265" s="198"/>
      <c r="N265" s="198"/>
      <c r="O265" s="198"/>
      <c r="P265" s="198"/>
      <c r="Q265" s="198"/>
      <c r="R265" s="198"/>
      <c r="S265" s="198"/>
      <c r="T265" s="198"/>
      <c r="U265" s="198"/>
      <c r="V265" s="198"/>
      <c r="W265" s="198"/>
      <c r="X265" s="198"/>
      <c r="Y265" s="199"/>
      <c r="Z265" s="101" t="s">
        <v>286</v>
      </c>
      <c r="AA265" s="118" t="s">
        <v>375</v>
      </c>
      <c r="AB265" s="154" t="s">
        <v>376</v>
      </c>
    </row>
    <row r="266" spans="2:28" ht="12" customHeight="1" thickBot="1">
      <c r="B266" s="31" t="s">
        <v>346</v>
      </c>
      <c r="C266" s="81">
        <v>4</v>
      </c>
      <c r="D266" s="45">
        <f>IF(E266="○",4,"")</f>
      </c>
      <c r="E266" s="18"/>
      <c r="F266" s="150"/>
      <c r="G266" s="48"/>
      <c r="H266" s="126"/>
      <c r="I266" s="122"/>
      <c r="J266" s="17"/>
      <c r="K266" s="17"/>
      <c r="L266" s="40"/>
      <c r="M266" s="30"/>
      <c r="N266" s="30"/>
      <c r="O266" s="30"/>
      <c r="P266" s="30"/>
      <c r="Q266" s="30"/>
      <c r="R266" s="123"/>
      <c r="S266" s="123"/>
      <c r="T266" s="123"/>
      <c r="U266" s="123"/>
      <c r="V266" s="123"/>
      <c r="W266" s="123"/>
      <c r="X266" s="123"/>
      <c r="Y266" s="95"/>
      <c r="Z266" s="100"/>
      <c r="AA266" s="168" t="s">
        <v>347</v>
      </c>
      <c r="AB266" s="81" t="s">
        <v>347</v>
      </c>
    </row>
    <row r="267" spans="2:28" ht="12" customHeight="1">
      <c r="B267" s="177"/>
      <c r="C267" s="9"/>
      <c r="D267" s="9"/>
      <c r="E267" s="178"/>
      <c r="F267" s="179"/>
      <c r="G267" s="27"/>
      <c r="H267" s="27"/>
      <c r="I267" s="4"/>
      <c r="J267" s="16"/>
      <c r="K267" s="16"/>
      <c r="L267" s="140"/>
      <c r="M267" s="140"/>
      <c r="N267" s="140"/>
      <c r="O267" s="140"/>
      <c r="P267" s="140"/>
      <c r="Q267" s="140"/>
      <c r="R267" s="4"/>
      <c r="S267" s="4"/>
      <c r="T267" s="4"/>
      <c r="U267" s="4"/>
      <c r="V267" s="4"/>
      <c r="W267" s="4"/>
      <c r="X267" s="4"/>
      <c r="Y267" s="4"/>
      <c r="Z267" s="176"/>
      <c r="AA267" s="9"/>
      <c r="AB267" s="9"/>
    </row>
    <row r="268" spans="2:28" ht="12" customHeight="1">
      <c r="B268" s="49" t="s">
        <v>34</v>
      </c>
      <c r="D268" s="11">
        <f>SUM(D185:D263)</f>
        <v>0</v>
      </c>
      <c r="J268" s="51">
        <f aca="true" t="shared" si="53" ref="J268:Q268">SUM(J185:J254)</f>
        <v>0</v>
      </c>
      <c r="K268" s="51">
        <f t="shared" si="53"/>
        <v>0</v>
      </c>
      <c r="L268" s="51">
        <f t="shared" si="53"/>
        <v>0</v>
      </c>
      <c r="M268" s="51">
        <f t="shared" si="53"/>
        <v>0</v>
      </c>
      <c r="N268" s="51">
        <f t="shared" si="53"/>
        <v>0</v>
      </c>
      <c r="O268" s="51">
        <f t="shared" si="53"/>
        <v>0</v>
      </c>
      <c r="P268" s="51">
        <f t="shared" si="53"/>
        <v>0</v>
      </c>
      <c r="Q268" s="51">
        <f t="shared" si="53"/>
        <v>0</v>
      </c>
      <c r="Z268" s="153" t="s">
        <v>308</v>
      </c>
      <c r="AA268" s="77">
        <f>SUM(AA13:AA263)</f>
        <v>0</v>
      </c>
      <c r="AB268" s="77">
        <f>SUM(AB13:AB263)</f>
        <v>0</v>
      </c>
    </row>
    <row r="269" spans="2:28" ht="12" customHeight="1">
      <c r="B269" s="49"/>
      <c r="Z269" s="153" t="s">
        <v>309</v>
      </c>
      <c r="AA269" s="11">
        <f>COUNTIF(AA13:AA263,"&lt;6")</f>
        <v>0</v>
      </c>
      <c r="AB269" s="11"/>
    </row>
    <row r="270" spans="2:4" ht="12" customHeight="1">
      <c r="B270" s="49" t="s">
        <v>88</v>
      </c>
      <c r="D270" s="11">
        <f>SUMIF($G$185:$G$254,"必修",$D$185:$D$254)</f>
        <v>0</v>
      </c>
    </row>
    <row r="271" spans="2:4" ht="12" customHeight="1">
      <c r="B271" s="49" t="s">
        <v>268</v>
      </c>
      <c r="D271" s="11">
        <f>SUMIF($G$185:$G$253,"必修",$D$185:$D$253)</f>
        <v>0</v>
      </c>
    </row>
    <row r="272" spans="2:4" ht="12" customHeight="1">
      <c r="B272" s="49" t="s">
        <v>269</v>
      </c>
      <c r="D272" s="11">
        <f>SUMIF($G$185:$G$254,"選択必修A",$D$185:$D$254)</f>
        <v>0</v>
      </c>
    </row>
    <row r="273" spans="2:4" ht="12" customHeight="1">
      <c r="B273" s="49" t="s">
        <v>270</v>
      </c>
      <c r="D273" s="11">
        <f>SUMIF($G$185:$G$254,"選択必修B",$D$185:$D$254)</f>
        <v>0</v>
      </c>
    </row>
    <row r="274" spans="2:4" ht="12" customHeight="1">
      <c r="B274" s="49" t="s">
        <v>271</v>
      </c>
      <c r="D274" s="11">
        <f>SUMIF($G$185:$G$254,"選択必修C",$D$185:$D$254)</f>
        <v>0</v>
      </c>
    </row>
    <row r="275" ht="12" customHeight="1">
      <c r="B275" s="49"/>
    </row>
    <row r="276" spans="2:7" ht="12" customHeight="1">
      <c r="B276" s="49" t="s">
        <v>89</v>
      </c>
      <c r="D276" s="11">
        <f>SUMIF($G$185:$G$254,"選択",$D$185:$D$254)+SUMIF($G$199:$G$199,"卒研着手に必須",$D$199:$D$199)</f>
        <v>0</v>
      </c>
      <c r="E276" s="339" t="s">
        <v>365</v>
      </c>
      <c r="F276" s="339"/>
      <c r="G276" s="339"/>
    </row>
    <row r="277" spans="2:25" ht="24" customHeight="1">
      <c r="B277" s="49" t="s">
        <v>357</v>
      </c>
      <c r="D277" s="11">
        <f>SUM(D258:D263)</f>
        <v>0</v>
      </c>
      <c r="E277" s="343" t="s">
        <v>366</v>
      </c>
      <c r="F277" s="343"/>
      <c r="G277" s="343"/>
      <c r="R277" s="27"/>
      <c r="S277" s="27"/>
      <c r="T277" s="27"/>
      <c r="U277" s="27"/>
      <c r="V277" s="27"/>
      <c r="W277" s="27"/>
      <c r="X277" s="27"/>
      <c r="Y277" s="27"/>
    </row>
    <row r="278" spans="2:25" ht="12" customHeight="1">
      <c r="B278" s="49"/>
      <c r="R278" s="27"/>
      <c r="S278" s="27"/>
      <c r="T278" s="27"/>
      <c r="U278" s="27"/>
      <c r="V278" s="27"/>
      <c r="W278" s="27"/>
      <c r="X278" s="27"/>
      <c r="Y278" s="27"/>
    </row>
    <row r="279" spans="2:25" ht="12" customHeight="1">
      <c r="B279" s="162" t="str">
        <f>B1</f>
        <v>07T9, 08T9用</v>
      </c>
      <c r="C279" s="163" t="str">
        <f>C1</f>
        <v>2009.8.6版</v>
      </c>
      <c r="R279" s="27"/>
      <c r="S279" s="27"/>
      <c r="T279" s="27"/>
      <c r="U279" s="27"/>
      <c r="V279" s="27"/>
      <c r="W279" s="27"/>
      <c r="X279" s="27"/>
      <c r="Y279" s="27"/>
    </row>
    <row r="280" spans="2:25" ht="24" customHeight="1">
      <c r="B280" s="49"/>
      <c r="C280" s="163"/>
      <c r="R280" s="27"/>
      <c r="S280" s="27"/>
      <c r="T280" s="27"/>
      <c r="U280" s="27"/>
      <c r="V280" s="27"/>
      <c r="W280" s="27"/>
      <c r="X280" s="27"/>
      <c r="Y280" s="27"/>
    </row>
    <row r="281" spans="2:25" ht="24" customHeight="1">
      <c r="B281" s="157" t="s">
        <v>277</v>
      </c>
      <c r="C281" s="335">
        <f>IF(C3&lt;&gt;"",C3,"")</f>
      </c>
      <c r="D281" s="335"/>
      <c r="E281" s="335"/>
      <c r="F281" s="364" t="s">
        <v>131</v>
      </c>
      <c r="G281" s="364"/>
      <c r="H281" s="335">
        <f>IF(H3&lt;&gt;"",H3,"")</f>
      </c>
      <c r="I281" s="335"/>
      <c r="J281" s="335"/>
      <c r="K281" s="336" t="s">
        <v>306</v>
      </c>
      <c r="L281" s="337"/>
      <c r="M281" s="338"/>
      <c r="N281" s="344">
        <f>IF(L3*N3*P3&lt;&gt;0,DATE(L3,N3,P3),"")</f>
      </c>
      <c r="O281" s="345"/>
      <c r="P281" s="345"/>
      <c r="Q281" s="345"/>
      <c r="R281" s="346"/>
      <c r="S281" s="27"/>
      <c r="T281" s="27"/>
      <c r="U281" s="27"/>
      <c r="V281" s="27"/>
      <c r="W281" s="27"/>
      <c r="X281" s="27"/>
      <c r="Y281" s="27"/>
    </row>
    <row r="282" spans="2:25" ht="12" customHeight="1">
      <c r="B282" s="49"/>
      <c r="C282" s="360" t="str">
        <f>IF(C281="","学生番号が未記入です","")</f>
        <v>学生番号が未記入です</v>
      </c>
      <c r="D282" s="360"/>
      <c r="E282" s="360"/>
      <c r="H282" s="360" t="str">
        <f>IF(H281="","氏名が未記入です","")</f>
        <v>氏名が未記入です</v>
      </c>
      <c r="I282" s="360"/>
      <c r="J282" s="360"/>
      <c r="N282" s="360" t="str">
        <f>IF(L3*N3*P3=0,"記録日が未記入です","")</f>
        <v>記録日が未記入です</v>
      </c>
      <c r="O282" s="360"/>
      <c r="P282" s="360"/>
      <c r="Q282" s="360"/>
      <c r="R282" s="360"/>
      <c r="S282" s="27"/>
      <c r="T282" s="27"/>
      <c r="U282" s="27"/>
      <c r="V282" s="27"/>
      <c r="W282" s="27"/>
      <c r="X282" s="27"/>
      <c r="Y282" s="27"/>
    </row>
    <row r="283" spans="1:25" ht="15" customHeight="1">
      <c r="A283" s="52"/>
      <c r="B283" s="308" t="s">
        <v>90</v>
      </c>
      <c r="C283" s="53"/>
      <c r="D283" s="53"/>
      <c r="E283" s="52"/>
      <c r="F283" s="52"/>
      <c r="G283" s="52"/>
      <c r="H283" s="52"/>
      <c r="I283" s="52"/>
      <c r="J283" s="53"/>
      <c r="K283" s="53"/>
      <c r="L283" s="53"/>
      <c r="M283" s="53"/>
      <c r="N283" s="53"/>
      <c r="O283" s="53"/>
      <c r="P283" s="53"/>
      <c r="Q283" s="53"/>
      <c r="R283" s="54"/>
      <c r="S283" s="27"/>
      <c r="T283" s="27"/>
      <c r="U283" s="27"/>
      <c r="V283" s="27"/>
      <c r="W283" s="27"/>
      <c r="X283" s="27"/>
      <c r="Y283" s="27"/>
    </row>
    <row r="284" spans="1:25" ht="15" customHeight="1">
      <c r="A284" s="52"/>
      <c r="B284" s="309"/>
      <c r="C284" s="53"/>
      <c r="D284" s="53"/>
      <c r="E284" s="52"/>
      <c r="F284" s="52"/>
      <c r="G284" s="52"/>
      <c r="H284" s="52"/>
      <c r="I284" s="52"/>
      <c r="J284" s="53"/>
      <c r="K284" s="53"/>
      <c r="L284" s="53"/>
      <c r="M284" s="53"/>
      <c r="N284" s="53"/>
      <c r="O284" s="53"/>
      <c r="P284" s="53"/>
      <c r="Q284" s="53"/>
      <c r="R284" s="54"/>
      <c r="S284" s="27"/>
      <c r="T284" s="27"/>
      <c r="U284" s="27"/>
      <c r="V284" s="27"/>
      <c r="W284" s="27"/>
      <c r="X284" s="27"/>
      <c r="Y284" s="27"/>
    </row>
    <row r="285" spans="1:25" ht="15" customHeight="1">
      <c r="A285" s="52"/>
      <c r="B285" s="294"/>
      <c r="C285" s="328"/>
      <c r="D285" s="310" t="s">
        <v>2</v>
      </c>
      <c r="E285" s="259"/>
      <c r="F285" s="259"/>
      <c r="G285" s="259"/>
      <c r="H285" s="259"/>
      <c r="I285" s="259"/>
      <c r="J285" s="361" t="s">
        <v>5</v>
      </c>
      <c r="K285" s="203" t="s">
        <v>134</v>
      </c>
      <c r="L285" s="232"/>
      <c r="M285" s="232"/>
      <c r="N285" s="232"/>
      <c r="O285" s="232"/>
      <c r="P285" s="232"/>
      <c r="Q285" s="232"/>
      <c r="R285" s="55"/>
      <c r="S285" s="2"/>
      <c r="T285" s="2"/>
      <c r="U285" s="2"/>
      <c r="V285" s="2"/>
      <c r="W285" s="2"/>
      <c r="X285" s="2"/>
      <c r="Y285" s="2"/>
    </row>
    <row r="286" spans="1:25" ht="24" customHeight="1">
      <c r="A286" s="52"/>
      <c r="B286" s="295"/>
      <c r="C286" s="329"/>
      <c r="D286" s="311"/>
      <c r="E286" s="260"/>
      <c r="F286" s="260"/>
      <c r="G286" s="260"/>
      <c r="H286" s="260"/>
      <c r="I286" s="260"/>
      <c r="J286" s="362"/>
      <c r="K286" s="305" t="s">
        <v>7</v>
      </c>
      <c r="L286" s="306"/>
      <c r="M286" s="306"/>
      <c r="N286" s="306"/>
      <c r="O286" s="306"/>
      <c r="P286" s="306"/>
      <c r="Q286" s="307"/>
      <c r="R286" s="55"/>
      <c r="S286" s="2"/>
      <c r="T286" s="2"/>
      <c r="U286" s="2"/>
      <c r="V286" s="2"/>
      <c r="W286" s="2"/>
      <c r="X286" s="2"/>
      <c r="Y286" s="2"/>
    </row>
    <row r="287" spans="1:28" s="22" customFormat="1" ht="15" customHeight="1">
      <c r="A287" s="52"/>
      <c r="B287" s="295"/>
      <c r="C287" s="329"/>
      <c r="D287" s="311"/>
      <c r="E287" s="260"/>
      <c r="F287" s="260"/>
      <c r="G287" s="260"/>
      <c r="H287" s="260"/>
      <c r="I287" s="260"/>
      <c r="J287" s="362"/>
      <c r="K287" s="303" t="s">
        <v>8</v>
      </c>
      <c r="L287" s="303" t="s">
        <v>9</v>
      </c>
      <c r="M287" s="305" t="s">
        <v>136</v>
      </c>
      <c r="N287" s="306"/>
      <c r="O287" s="306"/>
      <c r="P287" s="306"/>
      <c r="Q287" s="307"/>
      <c r="R287" s="55"/>
      <c r="S287" s="2"/>
      <c r="T287" s="2"/>
      <c r="U287" s="2"/>
      <c r="V287" s="2"/>
      <c r="W287" s="2"/>
      <c r="X287" s="2"/>
      <c r="Y287" s="2"/>
      <c r="Z287" s="19"/>
      <c r="AA287" s="19"/>
      <c r="AB287" s="3"/>
    </row>
    <row r="288" spans="1:28" s="22" customFormat="1" ht="15" customHeight="1">
      <c r="A288" s="52"/>
      <c r="B288" s="296"/>
      <c r="C288" s="330"/>
      <c r="D288" s="312"/>
      <c r="E288" s="261"/>
      <c r="F288" s="261"/>
      <c r="G288" s="261"/>
      <c r="H288" s="261"/>
      <c r="I288" s="261"/>
      <c r="J288" s="363"/>
      <c r="K288" s="304"/>
      <c r="L288" s="304"/>
      <c r="M288" s="120" t="s">
        <v>10</v>
      </c>
      <c r="N288" s="120" t="s">
        <v>11</v>
      </c>
      <c r="O288" s="120" t="s">
        <v>12</v>
      </c>
      <c r="P288" s="120" t="s">
        <v>13</v>
      </c>
      <c r="Q288" s="120" t="s">
        <v>14</v>
      </c>
      <c r="R288" s="55"/>
      <c r="S288" s="2"/>
      <c r="T288" s="2"/>
      <c r="U288" s="2"/>
      <c r="V288" s="2"/>
      <c r="W288" s="2"/>
      <c r="X288" s="2"/>
      <c r="Y288" s="2"/>
      <c r="Z288" s="19"/>
      <c r="AA288" s="19"/>
      <c r="AB288" s="3"/>
    </row>
    <row r="289" spans="1:27" s="22" customFormat="1" ht="12" customHeight="1">
      <c r="A289" s="52"/>
      <c r="B289" s="262" t="s">
        <v>14</v>
      </c>
      <c r="C289" s="234"/>
      <c r="D289" s="265">
        <f>D174+D268</f>
        <v>0</v>
      </c>
      <c r="E289" s="265"/>
      <c r="F289" s="265"/>
      <c r="G289" s="265"/>
      <c r="H289" s="265"/>
      <c r="I289" s="265"/>
      <c r="J289" s="265">
        <f aca="true" t="shared" si="54" ref="J289:Q289">ROUND(J174+J268,0)</f>
        <v>0</v>
      </c>
      <c r="K289" s="265">
        <f t="shared" si="54"/>
        <v>0</v>
      </c>
      <c r="L289" s="265">
        <f t="shared" si="54"/>
        <v>0</v>
      </c>
      <c r="M289" s="110">
        <f t="shared" si="54"/>
        <v>0</v>
      </c>
      <c r="N289" s="110">
        <f t="shared" si="54"/>
        <v>0</v>
      </c>
      <c r="O289" s="110">
        <f t="shared" si="54"/>
        <v>0</v>
      </c>
      <c r="P289" s="265">
        <f t="shared" si="54"/>
        <v>0</v>
      </c>
      <c r="Q289" s="265">
        <f t="shared" si="54"/>
        <v>0</v>
      </c>
      <c r="R289" s="55"/>
      <c r="S289" s="2"/>
      <c r="T289" s="2"/>
      <c r="U289" s="2"/>
      <c r="V289" s="2"/>
      <c r="W289" s="2"/>
      <c r="X289" s="2"/>
      <c r="Y289" s="2"/>
      <c r="Z289" s="99"/>
      <c r="AA289" s="99"/>
    </row>
    <row r="290" spans="1:27" s="22" customFormat="1" ht="12" customHeight="1">
      <c r="A290" s="52"/>
      <c r="B290" s="264"/>
      <c r="C290" s="236"/>
      <c r="D290" s="266"/>
      <c r="E290" s="266"/>
      <c r="F290" s="266"/>
      <c r="G290" s="266"/>
      <c r="H290" s="266"/>
      <c r="I290" s="266"/>
      <c r="J290" s="266"/>
      <c r="K290" s="266"/>
      <c r="L290" s="266"/>
      <c r="M290" s="427">
        <f>ROUND(SUM(M289:O289),0)</f>
        <v>0</v>
      </c>
      <c r="N290" s="428"/>
      <c r="O290" s="429"/>
      <c r="P290" s="266"/>
      <c r="Q290" s="266"/>
      <c r="R290" s="55"/>
      <c r="S290" s="2"/>
      <c r="T290" s="2"/>
      <c r="U290" s="2"/>
      <c r="V290" s="2"/>
      <c r="W290" s="2"/>
      <c r="X290" s="2"/>
      <c r="Y290" s="2"/>
      <c r="Z290" s="99"/>
      <c r="AA290" s="99"/>
    </row>
    <row r="291" spans="1:27" s="22" customFormat="1" ht="12" customHeight="1">
      <c r="A291" s="52"/>
      <c r="B291" s="57"/>
      <c r="C291" s="58"/>
      <c r="D291" s="58"/>
      <c r="E291" s="59"/>
      <c r="F291" s="59"/>
      <c r="G291" s="59"/>
      <c r="H291" s="59"/>
      <c r="I291" s="59"/>
      <c r="J291" s="60"/>
      <c r="K291" s="60"/>
      <c r="L291" s="60"/>
      <c r="M291" s="58"/>
      <c r="N291" s="58"/>
      <c r="O291" s="58"/>
      <c r="P291" s="58"/>
      <c r="Q291" s="58"/>
      <c r="R291" s="55"/>
      <c r="S291" s="2"/>
      <c r="T291" s="2"/>
      <c r="U291" s="2"/>
      <c r="V291" s="2"/>
      <c r="W291" s="2"/>
      <c r="X291" s="2"/>
      <c r="Y291" s="2"/>
      <c r="Z291" s="99"/>
      <c r="AA291" s="99"/>
    </row>
    <row r="292" spans="1:27" s="22" customFormat="1" ht="12" customHeight="1">
      <c r="A292" s="52"/>
      <c r="B292" s="281" t="s">
        <v>91</v>
      </c>
      <c r="C292" s="300"/>
      <c r="D292" s="113" t="s">
        <v>92</v>
      </c>
      <c r="E292" s="297"/>
      <c r="F292" s="297"/>
      <c r="G292" s="297"/>
      <c r="H292" s="297"/>
      <c r="I292" s="297"/>
      <c r="J292" s="119" t="s">
        <v>93</v>
      </c>
      <c r="K292" s="119" t="s">
        <v>94</v>
      </c>
      <c r="L292" s="119" t="s">
        <v>95</v>
      </c>
      <c r="M292" s="217" t="s">
        <v>96</v>
      </c>
      <c r="N292" s="274"/>
      <c r="O292" s="218"/>
      <c r="P292" s="113" t="s">
        <v>97</v>
      </c>
      <c r="Q292" s="113" t="s">
        <v>98</v>
      </c>
      <c r="R292" s="55"/>
      <c r="S292" s="2"/>
      <c r="T292" s="2"/>
      <c r="U292" s="2"/>
      <c r="V292" s="2"/>
      <c r="W292" s="2"/>
      <c r="X292" s="2"/>
      <c r="Y292" s="2"/>
      <c r="Z292" s="99"/>
      <c r="AA292" s="99"/>
    </row>
    <row r="293" spans="1:28" ht="12" customHeight="1">
      <c r="A293" s="52"/>
      <c r="B293" s="282"/>
      <c r="C293" s="301"/>
      <c r="D293" s="300">
        <v>124</v>
      </c>
      <c r="E293" s="298"/>
      <c r="F293" s="298"/>
      <c r="G293" s="298"/>
      <c r="H293" s="298"/>
      <c r="I293" s="298"/>
      <c r="J293" s="291">
        <v>1800</v>
      </c>
      <c r="K293" s="291">
        <v>250</v>
      </c>
      <c r="L293" s="291">
        <v>250</v>
      </c>
      <c r="M293" s="291">
        <v>100</v>
      </c>
      <c r="N293" s="291">
        <v>100</v>
      </c>
      <c r="O293" s="291">
        <v>100</v>
      </c>
      <c r="P293" s="291">
        <v>200</v>
      </c>
      <c r="Q293" s="291">
        <v>900</v>
      </c>
      <c r="R293" s="55"/>
      <c r="S293" s="2"/>
      <c r="T293" s="2"/>
      <c r="U293" s="2"/>
      <c r="V293" s="2"/>
      <c r="W293" s="2"/>
      <c r="X293" s="2"/>
      <c r="Y293" s="2"/>
      <c r="Z293" s="99"/>
      <c r="AA293" s="99"/>
      <c r="AB293" s="22"/>
    </row>
    <row r="294" spans="1:28" ht="12" customHeight="1">
      <c r="A294" s="52"/>
      <c r="B294" s="282"/>
      <c r="C294" s="301"/>
      <c r="D294" s="301"/>
      <c r="E294" s="298"/>
      <c r="F294" s="298"/>
      <c r="G294" s="298"/>
      <c r="H294" s="298"/>
      <c r="I294" s="298"/>
      <c r="J294" s="292"/>
      <c r="K294" s="292"/>
      <c r="L294" s="292"/>
      <c r="M294" s="292"/>
      <c r="N294" s="292"/>
      <c r="O294" s="292"/>
      <c r="P294" s="292"/>
      <c r="Q294" s="292"/>
      <c r="R294" s="55"/>
      <c r="S294" s="2"/>
      <c r="T294" s="2"/>
      <c r="U294" s="2"/>
      <c r="V294" s="2"/>
      <c r="W294" s="2"/>
      <c r="X294" s="2"/>
      <c r="Y294" s="2"/>
      <c r="Z294" s="99"/>
      <c r="AA294" s="99"/>
      <c r="AB294" s="22"/>
    </row>
    <row r="295" spans="1:25" ht="12" customHeight="1">
      <c r="A295" s="52"/>
      <c r="B295" s="283"/>
      <c r="C295" s="302"/>
      <c r="D295" s="302"/>
      <c r="E295" s="299"/>
      <c r="F295" s="299"/>
      <c r="G295" s="299"/>
      <c r="H295" s="299"/>
      <c r="I295" s="299"/>
      <c r="J295" s="293"/>
      <c r="K295" s="293"/>
      <c r="L295" s="293"/>
      <c r="M295" s="293"/>
      <c r="N295" s="293"/>
      <c r="O295" s="293"/>
      <c r="P295" s="293"/>
      <c r="Q295" s="293"/>
      <c r="R295" s="61"/>
      <c r="S295" s="27"/>
      <c r="T295" s="27"/>
      <c r="U295" s="27"/>
      <c r="V295" s="27"/>
      <c r="W295" s="27"/>
      <c r="X295" s="27"/>
      <c r="Y295" s="27"/>
    </row>
    <row r="296" spans="1:25" ht="12" customHeight="1">
      <c r="A296" s="52"/>
      <c r="B296" s="262" t="s">
        <v>99</v>
      </c>
      <c r="C296" s="112"/>
      <c r="D296" s="112">
        <f>D289</f>
        <v>0</v>
      </c>
      <c r="E296" s="111"/>
      <c r="F296" s="111"/>
      <c r="G296" s="111"/>
      <c r="H296" s="111"/>
      <c r="I296" s="111"/>
      <c r="J296" s="114">
        <f aca="true" t="shared" si="55" ref="J296:Q296">J289</f>
        <v>0</v>
      </c>
      <c r="K296" s="114">
        <f t="shared" si="55"/>
        <v>0</v>
      </c>
      <c r="L296" s="114">
        <f t="shared" si="55"/>
        <v>0</v>
      </c>
      <c r="M296" s="114">
        <f t="shared" si="55"/>
        <v>0</v>
      </c>
      <c r="N296" s="114">
        <f t="shared" si="55"/>
        <v>0</v>
      </c>
      <c r="O296" s="114">
        <f t="shared" si="55"/>
        <v>0</v>
      </c>
      <c r="P296" s="114">
        <f t="shared" si="55"/>
        <v>0</v>
      </c>
      <c r="Q296" s="114">
        <f t="shared" si="55"/>
        <v>0</v>
      </c>
      <c r="R296" s="61"/>
      <c r="S296" s="27"/>
      <c r="T296" s="27"/>
      <c r="U296" s="27"/>
      <c r="V296" s="27"/>
      <c r="W296" s="27"/>
      <c r="X296" s="27"/>
      <c r="Y296" s="27"/>
    </row>
    <row r="297" spans="1:25" ht="12" customHeight="1">
      <c r="A297" s="52"/>
      <c r="B297" s="263"/>
      <c r="C297" s="234"/>
      <c r="D297" s="277" t="str">
        <f>IF((D296-D293)&gt;=0,"Clear","Not Clear")</f>
        <v>Not Clear</v>
      </c>
      <c r="E297" s="262"/>
      <c r="F297" s="262"/>
      <c r="G297" s="262"/>
      <c r="H297" s="262"/>
      <c r="I297" s="262"/>
      <c r="J297" s="277" t="str">
        <f aca="true" t="shared" si="56" ref="J297:Q297">IF((J296-J293)&gt;=0,"Clear","Not Clear")</f>
        <v>Not Clear</v>
      </c>
      <c r="K297" s="277" t="str">
        <f t="shared" si="56"/>
        <v>Not Clear</v>
      </c>
      <c r="L297" s="277" t="str">
        <f t="shared" si="56"/>
        <v>Not Clear</v>
      </c>
      <c r="M297" s="277" t="str">
        <f t="shared" si="56"/>
        <v>Not Clear</v>
      </c>
      <c r="N297" s="277" t="str">
        <f t="shared" si="56"/>
        <v>Not Clear</v>
      </c>
      <c r="O297" s="277" t="str">
        <f t="shared" si="56"/>
        <v>Not Clear</v>
      </c>
      <c r="P297" s="277" t="str">
        <f t="shared" si="56"/>
        <v>Not Clear</v>
      </c>
      <c r="Q297" s="277" t="str">
        <f t="shared" si="56"/>
        <v>Not Clear</v>
      </c>
      <c r="R297" s="61"/>
      <c r="S297" s="27"/>
      <c r="T297" s="27"/>
      <c r="U297" s="27"/>
      <c r="V297" s="27"/>
      <c r="W297" s="27"/>
      <c r="X297" s="27"/>
      <c r="Y297" s="27"/>
    </row>
    <row r="298" spans="1:20" ht="12" customHeight="1">
      <c r="A298" s="52"/>
      <c r="B298" s="263"/>
      <c r="C298" s="235"/>
      <c r="D298" s="278"/>
      <c r="E298" s="263"/>
      <c r="F298" s="263"/>
      <c r="G298" s="263"/>
      <c r="H298" s="263"/>
      <c r="I298" s="263"/>
      <c r="J298" s="278"/>
      <c r="K298" s="278"/>
      <c r="L298" s="278"/>
      <c r="M298" s="279"/>
      <c r="N298" s="279"/>
      <c r="O298" s="279"/>
      <c r="P298" s="278"/>
      <c r="Q298" s="278"/>
      <c r="R298" s="61"/>
      <c r="S298" s="4"/>
      <c r="T298" s="4"/>
    </row>
    <row r="299" spans="1:20" ht="12" customHeight="1">
      <c r="A299" s="52"/>
      <c r="B299" s="263"/>
      <c r="C299" s="235"/>
      <c r="D299" s="278"/>
      <c r="E299" s="263"/>
      <c r="F299" s="263"/>
      <c r="G299" s="263"/>
      <c r="H299" s="263"/>
      <c r="I299" s="263"/>
      <c r="J299" s="278"/>
      <c r="K299" s="278"/>
      <c r="L299" s="278"/>
      <c r="M299" s="217" t="s">
        <v>100</v>
      </c>
      <c r="N299" s="274"/>
      <c r="O299" s="218"/>
      <c r="P299" s="278"/>
      <c r="Q299" s="278"/>
      <c r="R299" s="61"/>
      <c r="S299" s="4"/>
      <c r="T299" s="4"/>
    </row>
    <row r="300" spans="1:20" ht="12" customHeight="1">
      <c r="A300" s="52"/>
      <c r="B300" s="263"/>
      <c r="C300" s="235"/>
      <c r="D300" s="278"/>
      <c r="E300" s="263"/>
      <c r="F300" s="263"/>
      <c r="G300" s="263"/>
      <c r="H300" s="263"/>
      <c r="I300" s="263"/>
      <c r="J300" s="278"/>
      <c r="K300" s="278"/>
      <c r="L300" s="278"/>
      <c r="M300" s="217">
        <v>400</v>
      </c>
      <c r="N300" s="274"/>
      <c r="O300" s="218"/>
      <c r="P300" s="278"/>
      <c r="Q300" s="278"/>
      <c r="R300" s="61"/>
      <c r="S300" s="4"/>
      <c r="T300" s="4"/>
    </row>
    <row r="301" spans="1:20" ht="12" customHeight="1">
      <c r="A301" s="52"/>
      <c r="B301" s="263"/>
      <c r="C301" s="235"/>
      <c r="D301" s="278"/>
      <c r="E301" s="263"/>
      <c r="F301" s="263"/>
      <c r="G301" s="263"/>
      <c r="H301" s="263"/>
      <c r="I301" s="263"/>
      <c r="J301" s="278"/>
      <c r="K301" s="278"/>
      <c r="L301" s="278"/>
      <c r="M301" s="219">
        <f>M290</f>
        <v>0</v>
      </c>
      <c r="N301" s="229"/>
      <c r="O301" s="220"/>
      <c r="P301" s="278"/>
      <c r="Q301" s="278"/>
      <c r="R301" s="61"/>
      <c r="S301" s="4"/>
      <c r="T301" s="4"/>
    </row>
    <row r="302" spans="1:20" ht="12" customHeight="1">
      <c r="A302" s="52"/>
      <c r="B302" s="263"/>
      <c r="C302" s="235"/>
      <c r="D302" s="278"/>
      <c r="E302" s="263"/>
      <c r="F302" s="263"/>
      <c r="G302" s="263"/>
      <c r="H302" s="263"/>
      <c r="I302" s="263"/>
      <c r="J302" s="278"/>
      <c r="K302" s="278"/>
      <c r="L302" s="278"/>
      <c r="M302" s="285" t="str">
        <f>IF((M301-M300)&gt;=0,"Clear","Not Clear")</f>
        <v>Not Clear</v>
      </c>
      <c r="N302" s="286"/>
      <c r="O302" s="287"/>
      <c r="P302" s="278"/>
      <c r="Q302" s="278"/>
      <c r="R302" s="61"/>
      <c r="S302" s="4"/>
      <c r="T302" s="4"/>
    </row>
    <row r="303" spans="1:20" ht="12" customHeight="1">
      <c r="A303" s="52"/>
      <c r="B303" s="264"/>
      <c r="C303" s="236"/>
      <c r="D303" s="279"/>
      <c r="E303" s="264"/>
      <c r="F303" s="264"/>
      <c r="G303" s="264"/>
      <c r="H303" s="264"/>
      <c r="I303" s="264"/>
      <c r="J303" s="279"/>
      <c r="K303" s="279"/>
      <c r="L303" s="279"/>
      <c r="M303" s="288"/>
      <c r="N303" s="289"/>
      <c r="O303" s="290"/>
      <c r="P303" s="279"/>
      <c r="Q303" s="279"/>
      <c r="R303" s="61"/>
      <c r="S303" s="4"/>
      <c r="T303" s="4"/>
    </row>
    <row r="304" spans="1:20" ht="12" customHeight="1">
      <c r="A304" s="52"/>
      <c r="B304" s="52"/>
      <c r="C304" s="53"/>
      <c r="D304" s="53"/>
      <c r="E304" s="52"/>
      <c r="F304" s="52"/>
      <c r="G304" s="63"/>
      <c r="H304" s="63"/>
      <c r="I304" s="63"/>
      <c r="J304" s="53"/>
      <c r="K304" s="53"/>
      <c r="L304" s="53"/>
      <c r="M304" s="58"/>
      <c r="N304" s="58"/>
      <c r="O304" s="58"/>
      <c r="P304" s="53"/>
      <c r="Q304" s="53"/>
      <c r="R304" s="54"/>
      <c r="S304" s="4"/>
      <c r="T304" s="4"/>
    </row>
    <row r="305" spans="7:20" ht="12" customHeight="1">
      <c r="G305" s="4"/>
      <c r="H305" s="4"/>
      <c r="I305" s="4"/>
      <c r="J305" s="9"/>
      <c r="K305" s="9"/>
      <c r="L305" s="9"/>
      <c r="M305" s="9"/>
      <c r="N305" s="9"/>
      <c r="O305" s="9"/>
      <c r="S305" s="4"/>
      <c r="T305" s="4"/>
    </row>
    <row r="306" spans="1:20" ht="12" customHeight="1">
      <c r="A306" s="64"/>
      <c r="B306" s="284" t="s">
        <v>101</v>
      </c>
      <c r="C306" s="65"/>
      <c r="D306" s="65"/>
      <c r="E306" s="64"/>
      <c r="F306" s="64"/>
      <c r="G306" s="66"/>
      <c r="H306" s="66"/>
      <c r="I306" s="66"/>
      <c r="J306" s="67"/>
      <c r="K306" s="67"/>
      <c r="L306" s="67"/>
      <c r="M306" s="68"/>
      <c r="N306" s="68"/>
      <c r="O306" s="68"/>
      <c r="P306" s="69"/>
      <c r="Q306" s="69"/>
      <c r="R306" s="70"/>
      <c r="S306" s="4"/>
      <c r="T306" s="4"/>
    </row>
    <row r="307" spans="1:18" ht="12" customHeight="1">
      <c r="A307" s="64"/>
      <c r="B307" s="284"/>
      <c r="C307" s="65"/>
      <c r="D307" s="65"/>
      <c r="E307" s="64"/>
      <c r="F307" s="64"/>
      <c r="G307" s="66"/>
      <c r="H307" s="66"/>
      <c r="I307" s="66"/>
      <c r="J307" s="67"/>
      <c r="K307" s="67"/>
      <c r="L307" s="67"/>
      <c r="M307" s="68"/>
      <c r="N307" s="68"/>
      <c r="O307" s="68"/>
      <c r="P307" s="69"/>
      <c r="Q307" s="69"/>
      <c r="R307" s="70"/>
    </row>
    <row r="308" spans="1:18" ht="12" customHeight="1">
      <c r="A308" s="64"/>
      <c r="B308" s="66"/>
      <c r="C308" s="67"/>
      <c r="D308" s="67"/>
      <c r="E308" s="66"/>
      <c r="F308" s="66"/>
      <c r="G308" s="66"/>
      <c r="H308" s="66"/>
      <c r="I308" s="66"/>
      <c r="J308" s="67"/>
      <c r="K308" s="71"/>
      <c r="L308" s="71"/>
      <c r="M308" s="68"/>
      <c r="N308" s="68"/>
      <c r="O308" s="68"/>
      <c r="P308" s="69"/>
      <c r="Q308" s="69"/>
      <c r="R308" s="70"/>
    </row>
    <row r="309" spans="1:18" ht="12" customHeight="1">
      <c r="A309" s="64"/>
      <c r="B309" s="239" t="s">
        <v>102</v>
      </c>
      <c r="C309" s="240"/>
      <c r="D309" s="240"/>
      <c r="E309" s="240"/>
      <c r="F309" s="240"/>
      <c r="G309" s="240"/>
      <c r="H309" s="240"/>
      <c r="I309" s="240"/>
      <c r="J309" s="240"/>
      <c r="K309" s="240"/>
      <c r="L309" s="241"/>
      <c r="M309" s="425" t="s">
        <v>378</v>
      </c>
      <c r="N309" s="425" t="s">
        <v>309</v>
      </c>
      <c r="O309" s="425" t="s">
        <v>379</v>
      </c>
      <c r="P309" s="426" t="s">
        <v>373</v>
      </c>
      <c r="Q309" s="426"/>
      <c r="R309" s="70"/>
    </row>
    <row r="310" spans="1:18" ht="12" customHeight="1">
      <c r="A310" s="64"/>
      <c r="B310" s="203"/>
      <c r="C310" s="232"/>
      <c r="D310" s="232"/>
      <c r="E310" s="232"/>
      <c r="F310" s="232"/>
      <c r="G310" s="232"/>
      <c r="H310" s="204"/>
      <c r="I310" s="275" t="s">
        <v>103</v>
      </c>
      <c r="J310" s="276"/>
      <c r="K310" s="114" t="s">
        <v>104</v>
      </c>
      <c r="L310" s="120" t="s">
        <v>99</v>
      </c>
      <c r="M310" s="425"/>
      <c r="N310" s="425"/>
      <c r="O310" s="425"/>
      <c r="P310" s="426"/>
      <c r="Q310" s="426"/>
      <c r="R310" s="70"/>
    </row>
    <row r="311" spans="1:18" ht="12" customHeight="1">
      <c r="A311" s="64"/>
      <c r="B311" s="203" t="s">
        <v>105</v>
      </c>
      <c r="C311" s="232"/>
      <c r="D311" s="232"/>
      <c r="E311" s="232"/>
      <c r="F311" s="232"/>
      <c r="G311" s="232"/>
      <c r="H311" s="204"/>
      <c r="I311" s="217">
        <v>108</v>
      </c>
      <c r="J311" s="218"/>
      <c r="K311" s="112">
        <f>D289</f>
        <v>0</v>
      </c>
      <c r="L311" s="72" t="str">
        <f aca="true" t="shared" si="57" ref="L311:L316">IF((K311-I311)&gt;=0,"Clear","Not Clear")</f>
        <v>Not Clear</v>
      </c>
      <c r="M311" s="112">
        <f>AA268</f>
        <v>0</v>
      </c>
      <c r="N311" s="112">
        <f>AA269</f>
        <v>0</v>
      </c>
      <c r="O311" s="169">
        <f>IF(N311&lt;&gt;0,M311/N311,"")</f>
      </c>
      <c r="P311" s="424">
        <f>AB268</f>
        <v>0</v>
      </c>
      <c r="Q311" s="424"/>
      <c r="R311" s="70"/>
    </row>
    <row r="312" spans="1:18" ht="12" customHeight="1">
      <c r="A312" s="64"/>
      <c r="B312" s="203" t="s">
        <v>106</v>
      </c>
      <c r="C312" s="232"/>
      <c r="D312" s="232"/>
      <c r="E312" s="232"/>
      <c r="F312" s="232"/>
      <c r="G312" s="232"/>
      <c r="H312" s="204"/>
      <c r="I312" s="217">
        <v>38</v>
      </c>
      <c r="J312" s="218"/>
      <c r="K312" s="112">
        <f>D174-SUM(D164:D166)</f>
        <v>0</v>
      </c>
      <c r="L312" s="72" t="str">
        <f t="shared" si="57"/>
        <v>Not Clear</v>
      </c>
      <c r="M312" s="419" t="s">
        <v>380</v>
      </c>
      <c r="N312" s="420"/>
      <c r="O312" s="420"/>
      <c r="P312" s="420"/>
      <c r="Q312" s="420"/>
      <c r="R312" s="70"/>
    </row>
    <row r="313" spans="1:18" ht="12" customHeight="1">
      <c r="A313" s="64"/>
      <c r="B313" s="430" t="s">
        <v>107</v>
      </c>
      <c r="C313" s="431"/>
      <c r="D313" s="432"/>
      <c r="E313" s="203" t="s">
        <v>108</v>
      </c>
      <c r="F313" s="232"/>
      <c r="G313" s="232"/>
      <c r="H313" s="204"/>
      <c r="I313" s="217">
        <v>68</v>
      </c>
      <c r="J313" s="218"/>
      <c r="K313" s="112">
        <f>SUM(D271:D277)</f>
        <v>0</v>
      </c>
      <c r="L313" s="72" t="str">
        <f t="shared" si="57"/>
        <v>Not Clear</v>
      </c>
      <c r="M313" s="243" t="s">
        <v>387</v>
      </c>
      <c r="N313" s="244"/>
      <c r="O313" s="244"/>
      <c r="P313" s="244"/>
      <c r="Q313" s="244"/>
      <c r="R313" s="70"/>
    </row>
    <row r="314" spans="1:18" ht="12" customHeight="1">
      <c r="A314" s="64"/>
      <c r="B314" s="433"/>
      <c r="C314" s="434"/>
      <c r="D314" s="435"/>
      <c r="E314" s="203" t="s">
        <v>109</v>
      </c>
      <c r="F314" s="232"/>
      <c r="G314" s="232"/>
      <c r="H314" s="204"/>
      <c r="I314" s="217">
        <v>46</v>
      </c>
      <c r="J314" s="218"/>
      <c r="K314" s="112">
        <f>D271</f>
        <v>0</v>
      </c>
      <c r="L314" s="72" t="str">
        <f t="shared" si="57"/>
        <v>Not Clear</v>
      </c>
      <c r="O314" s="23"/>
      <c r="R314" s="70"/>
    </row>
    <row r="315" spans="1:18" ht="12" customHeight="1">
      <c r="A315" s="64"/>
      <c r="B315" s="433"/>
      <c r="C315" s="434"/>
      <c r="D315" s="435"/>
      <c r="E315" s="205" t="s">
        <v>110</v>
      </c>
      <c r="F315" s="206"/>
      <c r="G315" s="203" t="s">
        <v>272</v>
      </c>
      <c r="H315" s="204"/>
      <c r="I315" s="217">
        <v>4</v>
      </c>
      <c r="J315" s="218"/>
      <c r="K315" s="112">
        <f>D272</f>
        <v>0</v>
      </c>
      <c r="L315" s="72" t="str">
        <f t="shared" si="57"/>
        <v>Not Clear</v>
      </c>
      <c r="N315" s="23"/>
      <c r="O315" s="23"/>
      <c r="Q315" s="23"/>
      <c r="R315" s="70"/>
    </row>
    <row r="316" spans="1:18" ht="12" customHeight="1">
      <c r="A316" s="64"/>
      <c r="B316" s="433"/>
      <c r="C316" s="434"/>
      <c r="D316" s="435"/>
      <c r="E316" s="207"/>
      <c r="F316" s="208"/>
      <c r="G316" s="203" t="s">
        <v>273</v>
      </c>
      <c r="H316" s="204"/>
      <c r="I316" s="217">
        <v>12</v>
      </c>
      <c r="J316" s="218"/>
      <c r="K316" s="112">
        <f>D273</f>
        <v>0</v>
      </c>
      <c r="L316" s="72" t="str">
        <f t="shared" si="57"/>
        <v>Not Clear</v>
      </c>
      <c r="N316" s="23"/>
      <c r="O316" s="23"/>
      <c r="P316" s="23"/>
      <c r="Q316" s="23"/>
      <c r="R316" s="70"/>
    </row>
    <row r="317" spans="1:18" ht="12" customHeight="1">
      <c r="A317" s="64"/>
      <c r="B317" s="433"/>
      <c r="C317" s="434"/>
      <c r="D317" s="435"/>
      <c r="E317" s="209"/>
      <c r="F317" s="210"/>
      <c r="G317" s="203" t="s">
        <v>274</v>
      </c>
      <c r="H317" s="204"/>
      <c r="I317" s="217">
        <v>4</v>
      </c>
      <c r="J317" s="218"/>
      <c r="K317" s="112">
        <f>D274</f>
        <v>0</v>
      </c>
      <c r="L317" s="72" t="str">
        <f>IF(H207&lt;=4,IF((K317-I317)&gt;=0,"Clear","Not Clear"),"Not Clear")</f>
        <v>Not Clear</v>
      </c>
      <c r="M317" s="418" t="str">
        <f>IF(H207&gt;4,"エラー：振替単位数が多すぎます","振替単位数は可能範囲です")</f>
        <v>振替単位数は可能範囲です</v>
      </c>
      <c r="N317" s="244"/>
      <c r="O317" s="244"/>
      <c r="P317" s="244"/>
      <c r="Q317" s="244"/>
      <c r="R317" s="70"/>
    </row>
    <row r="318" spans="1:18" ht="12" customHeight="1">
      <c r="A318" s="64"/>
      <c r="B318" s="436"/>
      <c r="C318" s="437"/>
      <c r="D318" s="438"/>
      <c r="E318" s="439" t="s">
        <v>385</v>
      </c>
      <c r="F318" s="440"/>
      <c r="G318" s="440"/>
      <c r="H318" s="441"/>
      <c r="I318" s="442" t="s">
        <v>386</v>
      </c>
      <c r="J318" s="443"/>
      <c r="K318" s="195">
        <f>D277</f>
        <v>0</v>
      </c>
      <c r="L318" s="196"/>
      <c r="N318" s="23"/>
      <c r="O318" s="23"/>
      <c r="P318" s="23"/>
      <c r="Q318" s="23"/>
      <c r="R318" s="70"/>
    </row>
    <row r="319" spans="1:18" ht="12" customHeight="1">
      <c r="A319" s="64"/>
      <c r="B319" s="203" t="s">
        <v>339</v>
      </c>
      <c r="C319" s="232"/>
      <c r="D319" s="232"/>
      <c r="E319" s="232"/>
      <c r="F319" s="232"/>
      <c r="G319" s="232"/>
      <c r="H319" s="204"/>
      <c r="I319" s="217">
        <v>2</v>
      </c>
      <c r="J319" s="218"/>
      <c r="K319" s="112">
        <f>IF(D83="","0",D83)+IF(D84="","0",D84)+IF(D85="","0",D85)</f>
        <v>0</v>
      </c>
      <c r="L319" s="72" t="str">
        <f>IF((K319-I319)&gt;=0,"Clear","Not Clear")</f>
        <v>Not Clear</v>
      </c>
      <c r="N319" s="23"/>
      <c r="O319" s="23"/>
      <c r="P319" s="23"/>
      <c r="Q319" s="23"/>
      <c r="R319" s="70"/>
    </row>
    <row r="320" spans="1:18" ht="12" customHeight="1">
      <c r="A320" s="64"/>
      <c r="B320" s="203" t="s">
        <v>352</v>
      </c>
      <c r="C320" s="232"/>
      <c r="D320" s="232"/>
      <c r="E320" s="232"/>
      <c r="F320" s="232"/>
      <c r="G320" s="232"/>
      <c r="H320" s="204"/>
      <c r="I320" s="217">
        <v>2</v>
      </c>
      <c r="J320" s="218"/>
      <c r="K320" s="112">
        <f>IF(D86="","0",D86)+IF(D87="","0",D87)+IF(D88="","0",D88)</f>
        <v>0</v>
      </c>
      <c r="L320" s="72" t="str">
        <f>IF((K320-I320)&gt;=0,"Clear","Not Clear")</f>
        <v>Not Clear</v>
      </c>
      <c r="N320" s="23"/>
      <c r="O320" s="23"/>
      <c r="P320" s="23"/>
      <c r="Q320" s="23"/>
      <c r="R320" s="70"/>
    </row>
    <row r="321" spans="1:18" ht="12" customHeight="1">
      <c r="A321" s="64"/>
      <c r="B321" s="203" t="s">
        <v>353</v>
      </c>
      <c r="C321" s="232"/>
      <c r="D321" s="232"/>
      <c r="E321" s="232"/>
      <c r="F321" s="232"/>
      <c r="G321" s="232"/>
      <c r="H321" s="204"/>
      <c r="I321" s="217">
        <v>2</v>
      </c>
      <c r="J321" s="218"/>
      <c r="K321" s="112">
        <f>IF(D67="","0",D67)+0</f>
        <v>0</v>
      </c>
      <c r="L321" s="72" t="str">
        <f>IF((K321-I321)&gt;=0,"Clear","Not Clear")</f>
        <v>Not Clear</v>
      </c>
      <c r="N321" s="23"/>
      <c r="O321" s="23"/>
      <c r="P321" s="23"/>
      <c r="Q321" s="23"/>
      <c r="R321" s="70"/>
    </row>
    <row r="322" spans="1:18" ht="12" customHeight="1">
      <c r="A322" s="64"/>
      <c r="B322" s="64"/>
      <c r="C322" s="65"/>
      <c r="D322" s="65"/>
      <c r="E322" s="64"/>
      <c r="F322" s="64"/>
      <c r="G322" s="64"/>
      <c r="H322" s="64"/>
      <c r="I322" s="64"/>
      <c r="J322" s="65"/>
      <c r="K322" s="65"/>
      <c r="L322" s="73"/>
      <c r="M322" s="69"/>
      <c r="N322" s="69"/>
      <c r="O322" s="69"/>
      <c r="P322" s="69"/>
      <c r="Q322" s="69"/>
      <c r="R322" s="70"/>
    </row>
    <row r="323" spans="1:18" ht="12" customHeight="1">
      <c r="A323" s="64"/>
      <c r="B323" s="239" t="s">
        <v>280</v>
      </c>
      <c r="C323" s="240"/>
      <c r="D323" s="240"/>
      <c r="E323" s="240"/>
      <c r="F323" s="240"/>
      <c r="G323" s="240"/>
      <c r="H323" s="240"/>
      <c r="I323" s="240"/>
      <c r="J323" s="240"/>
      <c r="K323" s="240"/>
      <c r="L323" s="241"/>
      <c r="M323" s="23"/>
      <c r="N323" s="23"/>
      <c r="O323" s="23"/>
      <c r="P323" s="23"/>
      <c r="Q323" s="23"/>
      <c r="R323" s="70"/>
    </row>
    <row r="324" spans="1:18" ht="12" customHeight="1">
      <c r="A324" s="64"/>
      <c r="B324" s="365" t="s">
        <v>340</v>
      </c>
      <c r="C324" s="366"/>
      <c r="D324" s="366"/>
      <c r="E324" s="366"/>
      <c r="F324" s="366"/>
      <c r="G324" s="366"/>
      <c r="H324" s="367"/>
      <c r="I324" s="374">
        <v>2</v>
      </c>
      <c r="J324" s="375"/>
      <c r="K324" s="110">
        <f>IF(D212="","0",D212)+IF(D213="","0",D213)</f>
        <v>0</v>
      </c>
      <c r="L324" s="72" t="str">
        <f>IF((K324-I324)&gt;=0,"Clear","Not Clear")</f>
        <v>Not Clear</v>
      </c>
      <c r="M324" s="23"/>
      <c r="N324" s="23"/>
      <c r="O324" s="23"/>
      <c r="P324" s="23"/>
      <c r="Q324" s="23"/>
      <c r="R324" s="70"/>
    </row>
    <row r="325" spans="1:18" ht="12" customHeight="1">
      <c r="A325" s="64"/>
      <c r="B325" s="64"/>
      <c r="C325" s="65"/>
      <c r="D325" s="65"/>
      <c r="E325" s="64"/>
      <c r="F325" s="64"/>
      <c r="G325" s="64"/>
      <c r="H325" s="64"/>
      <c r="I325" s="64"/>
      <c r="J325" s="65"/>
      <c r="K325" s="65"/>
      <c r="L325" s="65"/>
      <c r="M325" s="69"/>
      <c r="N325" s="69"/>
      <c r="O325" s="69"/>
      <c r="P325" s="69"/>
      <c r="Q325" s="69"/>
      <c r="R325" s="70"/>
    </row>
    <row r="327" spans="1:19" ht="12" customHeight="1">
      <c r="A327" s="74"/>
      <c r="B327" s="376" t="s">
        <v>111</v>
      </c>
      <c r="C327" s="75"/>
      <c r="D327" s="75"/>
      <c r="E327" s="74"/>
      <c r="F327" s="74"/>
      <c r="G327" s="74"/>
      <c r="H327" s="74"/>
      <c r="I327" s="74"/>
      <c r="J327" s="75"/>
      <c r="K327" s="75"/>
      <c r="L327" s="75"/>
      <c r="M327" s="75"/>
      <c r="N327" s="75"/>
      <c r="O327" s="75"/>
      <c r="P327" s="75"/>
      <c r="Q327" s="75"/>
      <c r="R327" s="76"/>
      <c r="S327" s="22"/>
    </row>
    <row r="328" spans="1:19" ht="12" customHeight="1">
      <c r="A328" s="74"/>
      <c r="B328" s="376"/>
      <c r="C328" s="75"/>
      <c r="D328" s="75"/>
      <c r="E328" s="74"/>
      <c r="F328" s="74"/>
      <c r="G328" s="74"/>
      <c r="H328" s="74"/>
      <c r="I328" s="74"/>
      <c r="J328" s="75"/>
      <c r="K328" s="75"/>
      <c r="L328" s="75"/>
      <c r="M328" s="75"/>
      <c r="N328" s="75"/>
      <c r="O328" s="75"/>
      <c r="P328" s="75"/>
      <c r="Q328" s="75"/>
      <c r="R328" s="76"/>
      <c r="S328" s="22"/>
    </row>
    <row r="329" spans="1:19" ht="12" customHeight="1">
      <c r="A329" s="74"/>
      <c r="B329" s="377" t="s">
        <v>106</v>
      </c>
      <c r="C329" s="377"/>
      <c r="D329" s="378"/>
      <c r="E329" s="368" t="s">
        <v>112</v>
      </c>
      <c r="F329" s="369"/>
      <c r="G329" s="369"/>
      <c r="H329" s="370"/>
      <c r="I329" s="390" t="s">
        <v>113</v>
      </c>
      <c r="J329" s="391"/>
      <c r="K329" s="391"/>
      <c r="L329" s="391"/>
      <c r="M329" s="391"/>
      <c r="N329" s="392"/>
      <c r="O329" s="211"/>
      <c r="P329" s="386"/>
      <c r="Q329" s="421" t="s">
        <v>127</v>
      </c>
      <c r="R329" s="76"/>
      <c r="S329" s="22"/>
    </row>
    <row r="330" spans="1:19" ht="12" customHeight="1">
      <c r="A330" s="74"/>
      <c r="B330" s="377"/>
      <c r="C330" s="377"/>
      <c r="D330" s="378"/>
      <c r="E330" s="371"/>
      <c r="F330" s="372"/>
      <c r="G330" s="372"/>
      <c r="H330" s="373"/>
      <c r="I330" s="393"/>
      <c r="J330" s="394"/>
      <c r="K330" s="394"/>
      <c r="L330" s="394"/>
      <c r="M330" s="394"/>
      <c r="N330" s="395"/>
      <c r="O330" s="215"/>
      <c r="P330" s="387"/>
      <c r="Q330" s="422"/>
      <c r="R330" s="76"/>
      <c r="S330" s="22"/>
    </row>
    <row r="331" spans="1:19" ht="12" customHeight="1">
      <c r="A331" s="74"/>
      <c r="D331" s="10"/>
      <c r="E331" s="211" t="s">
        <v>114</v>
      </c>
      <c r="F331" s="212"/>
      <c r="G331" s="221" t="s">
        <v>115</v>
      </c>
      <c r="H331" s="221" t="s">
        <v>116</v>
      </c>
      <c r="I331" s="390" t="s">
        <v>117</v>
      </c>
      <c r="J331" s="392"/>
      <c r="K331" s="380" t="s">
        <v>118</v>
      </c>
      <c r="L331" s="381"/>
      <c r="M331" s="272" t="s">
        <v>119</v>
      </c>
      <c r="N331" s="272" t="s">
        <v>32</v>
      </c>
      <c r="O331" s="211"/>
      <c r="P331" s="386"/>
      <c r="Q331" s="422"/>
      <c r="R331" s="76"/>
      <c r="S331" s="22"/>
    </row>
    <row r="332" spans="1:19" ht="15" customHeight="1">
      <c r="A332" s="74"/>
      <c r="D332" s="10"/>
      <c r="E332" s="213"/>
      <c r="F332" s="214"/>
      <c r="G332" s="222"/>
      <c r="H332" s="222"/>
      <c r="I332" s="415"/>
      <c r="J332" s="416"/>
      <c r="K332" s="382"/>
      <c r="L332" s="383"/>
      <c r="M332" s="379"/>
      <c r="N332" s="379"/>
      <c r="O332" s="213"/>
      <c r="P332" s="417"/>
      <c r="Q332" s="422"/>
      <c r="R332" s="76"/>
      <c r="S332" s="22"/>
    </row>
    <row r="333" spans="1:19" ht="15" customHeight="1">
      <c r="A333" s="74"/>
      <c r="D333" s="10"/>
      <c r="E333" s="213"/>
      <c r="F333" s="214"/>
      <c r="G333" s="222"/>
      <c r="H333" s="222"/>
      <c r="I333" s="393"/>
      <c r="J333" s="395"/>
      <c r="K333" s="384"/>
      <c r="L333" s="385"/>
      <c r="M333" s="379"/>
      <c r="N333" s="379"/>
      <c r="O333" s="213"/>
      <c r="P333" s="417"/>
      <c r="Q333" s="422"/>
      <c r="R333" s="76"/>
      <c r="S333" s="22"/>
    </row>
    <row r="334" spans="1:19" ht="12" customHeight="1">
      <c r="A334" s="74"/>
      <c r="D334" s="10"/>
      <c r="E334" s="213"/>
      <c r="F334" s="214"/>
      <c r="G334" s="222"/>
      <c r="H334" s="222"/>
      <c r="I334" s="221" t="s">
        <v>120</v>
      </c>
      <c r="J334" s="388" t="s">
        <v>121</v>
      </c>
      <c r="K334" s="272" t="s">
        <v>122</v>
      </c>
      <c r="L334" s="270" t="s">
        <v>123</v>
      </c>
      <c r="M334" s="379"/>
      <c r="N334" s="379"/>
      <c r="O334" s="213"/>
      <c r="P334" s="417"/>
      <c r="Q334" s="422"/>
      <c r="R334" s="76"/>
      <c r="S334" s="22"/>
    </row>
    <row r="335" spans="1:19" ht="12" customHeight="1">
      <c r="A335" s="74"/>
      <c r="D335" s="10"/>
      <c r="E335" s="213"/>
      <c r="F335" s="214"/>
      <c r="G335" s="222"/>
      <c r="H335" s="222"/>
      <c r="I335" s="223"/>
      <c r="J335" s="389"/>
      <c r="K335" s="273"/>
      <c r="L335" s="271"/>
      <c r="M335" s="379"/>
      <c r="N335" s="379"/>
      <c r="O335" s="213"/>
      <c r="P335" s="417"/>
      <c r="Q335" s="422"/>
      <c r="R335" s="76"/>
      <c r="S335" s="22"/>
    </row>
    <row r="336" spans="1:19" ht="12" customHeight="1">
      <c r="A336" s="74"/>
      <c r="D336" s="10"/>
      <c r="E336" s="213"/>
      <c r="F336" s="214"/>
      <c r="G336" s="222"/>
      <c r="H336" s="222"/>
      <c r="I336" s="113">
        <v>4</v>
      </c>
      <c r="J336" s="113">
        <v>4</v>
      </c>
      <c r="K336" s="113">
        <v>4</v>
      </c>
      <c r="L336" s="113">
        <v>2</v>
      </c>
      <c r="M336" s="379"/>
      <c r="N336" s="379"/>
      <c r="O336" s="213"/>
      <c r="P336" s="417"/>
      <c r="Q336" s="422"/>
      <c r="R336" s="76"/>
      <c r="S336" s="22"/>
    </row>
    <row r="337" spans="1:19" ht="12" customHeight="1">
      <c r="A337" s="74"/>
      <c r="C337" s="77"/>
      <c r="D337" s="77" t="s">
        <v>2</v>
      </c>
      <c r="E337" s="215"/>
      <c r="F337" s="216"/>
      <c r="G337" s="223"/>
      <c r="H337" s="223"/>
      <c r="I337" s="112">
        <f>SUM(D72:D75)</f>
        <v>0</v>
      </c>
      <c r="J337" s="112">
        <f>SUM(D77:D81)</f>
        <v>0</v>
      </c>
      <c r="K337" s="112">
        <f>SUM(D83:D93)</f>
        <v>0</v>
      </c>
      <c r="L337" s="112">
        <f>SUM(D95:D95)</f>
        <v>0</v>
      </c>
      <c r="M337" s="273"/>
      <c r="N337" s="273"/>
      <c r="O337" s="215"/>
      <c r="P337" s="387"/>
      <c r="Q337" s="423"/>
      <c r="R337" s="76"/>
      <c r="S337" s="22"/>
    </row>
    <row r="338" spans="1:19" ht="12" customHeight="1">
      <c r="A338" s="74"/>
      <c r="E338" s="217">
        <v>6</v>
      </c>
      <c r="F338" s="218"/>
      <c r="G338" s="113">
        <v>2</v>
      </c>
      <c r="H338" s="113">
        <v>2</v>
      </c>
      <c r="I338" s="217">
        <v>8</v>
      </c>
      <c r="J338" s="218"/>
      <c r="K338" s="217">
        <v>6</v>
      </c>
      <c r="L338" s="218"/>
      <c r="M338" s="113">
        <v>4</v>
      </c>
      <c r="N338" s="113">
        <v>2</v>
      </c>
      <c r="O338" s="217"/>
      <c r="P338" s="218"/>
      <c r="Q338" s="127">
        <v>38</v>
      </c>
      <c r="R338" s="76"/>
      <c r="S338" s="22"/>
    </row>
    <row r="339" spans="1:19" ht="12" customHeight="1">
      <c r="A339" s="74"/>
      <c r="C339" s="77"/>
      <c r="D339" s="77" t="s">
        <v>2</v>
      </c>
      <c r="E339" s="219">
        <f>SUM(D13:D59)</f>
        <v>0</v>
      </c>
      <c r="F339" s="220"/>
      <c r="G339" s="112">
        <f>SUM(D62:D65)</f>
        <v>0</v>
      </c>
      <c r="H339" s="112">
        <f>SUM(D67:D69)</f>
        <v>0</v>
      </c>
      <c r="I339" s="219">
        <f>SUM(I337:J337)</f>
        <v>0</v>
      </c>
      <c r="J339" s="220"/>
      <c r="K339" s="219">
        <f>SUM(K337:L337)</f>
        <v>0</v>
      </c>
      <c r="L339" s="220"/>
      <c r="M339" s="112">
        <f>SUM(D98:D143)</f>
        <v>0</v>
      </c>
      <c r="N339" s="112">
        <f>SUM(D145:D145)</f>
        <v>0</v>
      </c>
      <c r="O339" s="219"/>
      <c r="P339" s="220"/>
      <c r="Q339" s="112">
        <f>K312</f>
        <v>0</v>
      </c>
      <c r="R339" s="76"/>
      <c r="S339" s="22"/>
    </row>
    <row r="340" spans="1:19" ht="12" customHeight="1">
      <c r="A340" s="74"/>
      <c r="B340" s="74"/>
      <c r="C340" s="75"/>
      <c r="D340" s="75"/>
      <c r="E340" s="74"/>
      <c r="F340" s="74"/>
      <c r="G340" s="74"/>
      <c r="H340" s="74"/>
      <c r="I340" s="74"/>
      <c r="J340" s="75"/>
      <c r="K340" s="75"/>
      <c r="L340" s="75"/>
      <c r="M340" s="75"/>
      <c r="N340" s="75"/>
      <c r="O340" s="75"/>
      <c r="P340" s="75"/>
      <c r="Q340" s="75"/>
      <c r="R340" s="76"/>
      <c r="S340" s="22"/>
    </row>
    <row r="341" spans="1:19" ht="12" customHeight="1">
      <c r="A341" s="74"/>
      <c r="B341" s="74"/>
      <c r="C341" s="75"/>
      <c r="D341" s="75"/>
      <c r="E341" s="74"/>
      <c r="F341" s="74"/>
      <c r="G341" s="74"/>
      <c r="H341" s="74"/>
      <c r="I341" s="74"/>
      <c r="J341" s="75"/>
      <c r="K341" s="75"/>
      <c r="L341" s="75"/>
      <c r="M341" s="75"/>
      <c r="N341" s="75"/>
      <c r="O341" s="75"/>
      <c r="P341" s="75"/>
      <c r="Q341" s="75"/>
      <c r="R341" s="76"/>
      <c r="S341" s="22"/>
    </row>
    <row r="342" spans="1:19" ht="12" customHeight="1">
      <c r="A342" s="74"/>
      <c r="B342" s="74"/>
      <c r="C342" s="75"/>
      <c r="D342" s="75"/>
      <c r="E342" s="74"/>
      <c r="F342" s="74"/>
      <c r="G342" s="74"/>
      <c r="H342" s="74"/>
      <c r="I342" s="74"/>
      <c r="J342" s="75"/>
      <c r="K342" s="75"/>
      <c r="L342" s="75"/>
      <c r="M342" s="75"/>
      <c r="N342" s="75"/>
      <c r="O342" s="75"/>
      <c r="P342" s="75"/>
      <c r="Q342" s="75"/>
      <c r="R342" s="76"/>
      <c r="S342" s="22"/>
    </row>
    <row r="343" spans="1:19" ht="12" customHeight="1">
      <c r="A343" s="74"/>
      <c r="B343" s="74"/>
      <c r="C343" s="75"/>
      <c r="D343" s="75"/>
      <c r="E343" s="74"/>
      <c r="F343" s="74"/>
      <c r="G343" s="74"/>
      <c r="H343" s="74"/>
      <c r="I343" s="74"/>
      <c r="J343" s="75"/>
      <c r="K343" s="75"/>
      <c r="L343" s="75"/>
      <c r="M343" s="75"/>
      <c r="N343" s="75"/>
      <c r="O343" s="75"/>
      <c r="P343" s="75"/>
      <c r="Q343" s="75"/>
      <c r="R343" s="76"/>
      <c r="S343" s="22"/>
    </row>
    <row r="344" spans="1:19" ht="12" customHeight="1">
      <c r="A344" s="74"/>
      <c r="B344" s="74"/>
      <c r="C344" s="75"/>
      <c r="D344" s="75"/>
      <c r="E344" s="74"/>
      <c r="F344" s="74"/>
      <c r="G344" s="74"/>
      <c r="H344" s="74"/>
      <c r="I344" s="74"/>
      <c r="J344" s="75"/>
      <c r="K344" s="75"/>
      <c r="L344" s="75"/>
      <c r="M344" s="75"/>
      <c r="N344" s="75"/>
      <c r="O344" s="75"/>
      <c r="P344" s="75"/>
      <c r="Q344" s="75"/>
      <c r="R344" s="76"/>
      <c r="S344" s="22"/>
    </row>
    <row r="345" spans="1:19" ht="12" customHeight="1">
      <c r="A345" s="74"/>
      <c r="B345" s="411" t="s">
        <v>107</v>
      </c>
      <c r="C345" s="411"/>
      <c r="D345" s="412"/>
      <c r="E345" s="408"/>
      <c r="F345" s="409"/>
      <c r="G345" s="409"/>
      <c r="H345" s="410"/>
      <c r="I345" s="275" t="s">
        <v>124</v>
      </c>
      <c r="J345" s="276"/>
      <c r="K345" s="78" t="s">
        <v>2</v>
      </c>
      <c r="L345" s="120" t="s">
        <v>99</v>
      </c>
      <c r="M345" s="23"/>
      <c r="N345" s="23"/>
      <c r="O345" s="23"/>
      <c r="P345" s="23"/>
      <c r="Q345" s="23"/>
      <c r="R345" s="76"/>
      <c r="S345" s="22"/>
    </row>
    <row r="346" spans="1:19" ht="12" customHeight="1">
      <c r="A346" s="74"/>
      <c r="B346" s="411"/>
      <c r="C346" s="411"/>
      <c r="D346" s="412"/>
      <c r="E346" s="203" t="s">
        <v>88</v>
      </c>
      <c r="F346" s="232"/>
      <c r="G346" s="232"/>
      <c r="H346" s="204"/>
      <c r="I346" s="217">
        <v>54</v>
      </c>
      <c r="J346" s="218"/>
      <c r="K346" s="79">
        <f>D270</f>
        <v>0</v>
      </c>
      <c r="L346" s="72" t="str">
        <f>IF((K346-I346)&gt;=0,"Clear","Not Clear")</f>
        <v>Not Clear</v>
      </c>
      <c r="R346" s="76"/>
      <c r="S346" s="22"/>
    </row>
    <row r="347" spans="1:19" ht="12" customHeight="1">
      <c r="A347" s="74"/>
      <c r="D347" s="27"/>
      <c r="E347" s="205" t="s">
        <v>110</v>
      </c>
      <c r="F347" s="206"/>
      <c r="G347" s="203" t="s">
        <v>302</v>
      </c>
      <c r="H347" s="204"/>
      <c r="I347" s="217">
        <v>6</v>
      </c>
      <c r="J347" s="218"/>
      <c r="K347" s="112">
        <f>D272</f>
        <v>0</v>
      </c>
      <c r="L347" s="72" t="str">
        <f>IF((K347-I347)&gt;=0,"Clear","Not Clear")</f>
        <v>Not Clear</v>
      </c>
      <c r="R347" s="76"/>
      <c r="S347" s="22"/>
    </row>
    <row r="348" spans="1:19" ht="12" customHeight="1">
      <c r="A348" s="74"/>
      <c r="D348" s="27"/>
      <c r="E348" s="207"/>
      <c r="F348" s="208"/>
      <c r="G348" s="203" t="s">
        <v>273</v>
      </c>
      <c r="H348" s="204"/>
      <c r="I348" s="217">
        <v>14</v>
      </c>
      <c r="J348" s="218"/>
      <c r="K348" s="112">
        <f>D273</f>
        <v>0</v>
      </c>
      <c r="L348" s="72" t="str">
        <f>IF((K348-I348)&gt;=0,"Clear","Not Clear")</f>
        <v>Not Clear</v>
      </c>
      <c r="R348" s="76"/>
      <c r="S348" s="22"/>
    </row>
    <row r="349" spans="1:19" ht="12" customHeight="1">
      <c r="A349" s="74"/>
      <c r="D349" s="27"/>
      <c r="E349" s="209"/>
      <c r="F349" s="210"/>
      <c r="G349" s="203" t="s">
        <v>274</v>
      </c>
      <c r="H349" s="204"/>
      <c r="I349" s="217">
        <v>6</v>
      </c>
      <c r="J349" s="218"/>
      <c r="K349" s="112">
        <f>D274</f>
        <v>0</v>
      </c>
      <c r="L349" s="72" t="str">
        <f>IF((K349-I349)&gt;=0,"Clear","Not Clear")</f>
        <v>Not Clear</v>
      </c>
      <c r="R349" s="76"/>
      <c r="S349" s="22"/>
    </row>
    <row r="350" spans="1:19" ht="12" customHeight="1">
      <c r="A350" s="74"/>
      <c r="D350" s="27"/>
      <c r="E350" s="203" t="s">
        <v>125</v>
      </c>
      <c r="F350" s="232"/>
      <c r="G350" s="232"/>
      <c r="H350" s="204"/>
      <c r="I350" s="217">
        <f>SUM(I346:I349)</f>
        <v>80</v>
      </c>
      <c r="J350" s="218"/>
      <c r="K350" s="112">
        <f>D268</f>
        <v>0</v>
      </c>
      <c r="L350" s="72" t="str">
        <f>IF((K350-I350)&gt;=0,"Clear","Not Clear")</f>
        <v>Not Clear</v>
      </c>
      <c r="M350" s="413" t="s">
        <v>288</v>
      </c>
      <c r="N350" s="414"/>
      <c r="O350" s="414"/>
      <c r="P350" s="414"/>
      <c r="Q350" s="414"/>
      <c r="R350" s="76"/>
      <c r="S350" s="22"/>
    </row>
    <row r="351" spans="1:19" ht="12" customHeight="1">
      <c r="A351" s="74"/>
      <c r="B351" s="74"/>
      <c r="C351" s="75"/>
      <c r="D351" s="75"/>
      <c r="E351" s="74"/>
      <c r="F351" s="74"/>
      <c r="G351" s="74"/>
      <c r="H351" s="74"/>
      <c r="I351" s="74"/>
      <c r="J351" s="75"/>
      <c r="K351" s="75"/>
      <c r="L351" s="75"/>
      <c r="M351" s="75"/>
      <c r="N351" s="75"/>
      <c r="O351" s="75"/>
      <c r="P351" s="75"/>
      <c r="Q351" s="75"/>
      <c r="R351" s="76"/>
      <c r="S351" s="22"/>
    </row>
    <row r="353" spans="1:18" ht="12" customHeight="1">
      <c r="A353" s="80"/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</row>
    <row r="354" spans="1:19" ht="36" customHeight="1" thickBot="1">
      <c r="A354" s="80"/>
      <c r="B354" s="396" t="s">
        <v>126</v>
      </c>
      <c r="C354" s="397"/>
      <c r="D354" s="397"/>
      <c r="E354" s="397"/>
      <c r="F354" s="397"/>
      <c r="G354" s="397"/>
      <c r="H354" s="397"/>
      <c r="I354" s="397"/>
      <c r="J354" s="397"/>
      <c r="K354" s="397"/>
      <c r="L354" s="397"/>
      <c r="M354" s="397"/>
      <c r="N354" s="397"/>
      <c r="O354" s="397"/>
      <c r="P354" s="397"/>
      <c r="Q354" s="398"/>
      <c r="R354" s="80"/>
      <c r="S354" s="27"/>
    </row>
    <row r="355" spans="1:19" ht="36" customHeight="1">
      <c r="A355" s="80"/>
      <c r="B355" s="399" t="s">
        <v>307</v>
      </c>
      <c r="C355" s="400"/>
      <c r="D355" s="400"/>
      <c r="E355" s="400"/>
      <c r="F355" s="400"/>
      <c r="G355" s="400"/>
      <c r="H355" s="400"/>
      <c r="I355" s="400"/>
      <c r="J355" s="400"/>
      <c r="K355" s="400"/>
      <c r="L355" s="400"/>
      <c r="M355" s="400"/>
      <c r="N355" s="400"/>
      <c r="O355" s="400"/>
      <c r="P355" s="400"/>
      <c r="Q355" s="401"/>
      <c r="R355" s="80"/>
      <c r="S355" s="27"/>
    </row>
    <row r="356" spans="1:19" ht="36" customHeight="1">
      <c r="A356" s="80"/>
      <c r="B356" s="402"/>
      <c r="C356" s="403"/>
      <c r="D356" s="403"/>
      <c r="E356" s="403"/>
      <c r="F356" s="403"/>
      <c r="G356" s="403"/>
      <c r="H356" s="403"/>
      <c r="I356" s="403"/>
      <c r="J356" s="403"/>
      <c r="K356" s="403"/>
      <c r="L356" s="403"/>
      <c r="M356" s="403"/>
      <c r="N356" s="403"/>
      <c r="O356" s="403"/>
      <c r="P356" s="403"/>
      <c r="Q356" s="404"/>
      <c r="R356" s="80"/>
      <c r="S356" s="125"/>
    </row>
    <row r="357" spans="1:19" ht="36" customHeight="1">
      <c r="A357" s="80"/>
      <c r="B357" s="402"/>
      <c r="C357" s="403"/>
      <c r="D357" s="403"/>
      <c r="E357" s="403"/>
      <c r="F357" s="403"/>
      <c r="G357" s="403"/>
      <c r="H357" s="403"/>
      <c r="I357" s="403"/>
      <c r="J357" s="403"/>
      <c r="K357" s="403"/>
      <c r="L357" s="403"/>
      <c r="M357" s="403"/>
      <c r="N357" s="403"/>
      <c r="O357" s="403"/>
      <c r="P357" s="403"/>
      <c r="Q357" s="404"/>
      <c r="R357" s="80"/>
      <c r="S357" s="125"/>
    </row>
    <row r="358" spans="1:19" ht="12" customHeight="1" thickBot="1">
      <c r="A358" s="80"/>
      <c r="B358" s="405"/>
      <c r="C358" s="406"/>
      <c r="D358" s="406"/>
      <c r="E358" s="406"/>
      <c r="F358" s="406"/>
      <c r="G358" s="406"/>
      <c r="H358" s="406"/>
      <c r="I358" s="406"/>
      <c r="J358" s="406"/>
      <c r="K358" s="406"/>
      <c r="L358" s="406"/>
      <c r="M358" s="406"/>
      <c r="N358" s="406"/>
      <c r="O358" s="406"/>
      <c r="P358" s="406"/>
      <c r="Q358" s="407"/>
      <c r="R358" s="80"/>
      <c r="S358" s="125"/>
    </row>
    <row r="359" spans="1:18" ht="12" customHeight="1">
      <c r="A359" s="80"/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</row>
    <row r="361" spans="3:4" ht="12" customHeight="1">
      <c r="C361" s="237" t="s">
        <v>381</v>
      </c>
      <c r="D361" s="238"/>
    </row>
    <row r="362" spans="3:4" ht="12" customHeight="1">
      <c r="C362" s="149" t="s">
        <v>297</v>
      </c>
      <c r="D362" s="148">
        <v>5</v>
      </c>
    </row>
    <row r="363" spans="3:4" ht="12" customHeight="1">
      <c r="C363" s="149" t="s">
        <v>298</v>
      </c>
      <c r="D363" s="148">
        <v>4</v>
      </c>
    </row>
    <row r="364" spans="3:4" ht="12" customHeight="1">
      <c r="C364" s="149" t="s">
        <v>299</v>
      </c>
      <c r="D364" s="148">
        <v>3</v>
      </c>
    </row>
    <row r="365" spans="3:4" ht="12" customHeight="1">
      <c r="C365" s="149" t="s">
        <v>300</v>
      </c>
      <c r="D365" s="148">
        <v>2</v>
      </c>
    </row>
    <row r="366" spans="3:4" ht="12" customHeight="1">
      <c r="C366" s="149" t="s">
        <v>301</v>
      </c>
      <c r="D366" s="148">
        <v>1</v>
      </c>
    </row>
  </sheetData>
  <sheetProtection password="826D" sheet="1" selectLockedCells="1"/>
  <mergeCells count="228">
    <mergeCell ref="B313:D318"/>
    <mergeCell ref="E318:H318"/>
    <mergeCell ref="I318:J318"/>
    <mergeCell ref="E292:E295"/>
    <mergeCell ref="G292:G295"/>
    <mergeCell ref="C281:E281"/>
    <mergeCell ref="H292:H295"/>
    <mergeCell ref="J297:J303"/>
    <mergeCell ref="D289:D290"/>
    <mergeCell ref="E289:E290"/>
    <mergeCell ref="P311:Q311"/>
    <mergeCell ref="M309:M310"/>
    <mergeCell ref="N309:N310"/>
    <mergeCell ref="O309:O310"/>
    <mergeCell ref="P309:Q310"/>
    <mergeCell ref="L289:L290"/>
    <mergeCell ref="Q297:Q303"/>
    <mergeCell ref="Q293:Q295"/>
    <mergeCell ref="Q289:Q290"/>
    <mergeCell ref="M290:O290"/>
    <mergeCell ref="O331:P337"/>
    <mergeCell ref="M317:Q317"/>
    <mergeCell ref="M312:Q312"/>
    <mergeCell ref="Q329:Q337"/>
    <mergeCell ref="G285:G288"/>
    <mergeCell ref="I285:I288"/>
    <mergeCell ref="I289:I290"/>
    <mergeCell ref="J289:J290"/>
    <mergeCell ref="K289:K290"/>
    <mergeCell ref="H285:H288"/>
    <mergeCell ref="O338:P338"/>
    <mergeCell ref="G315:H315"/>
    <mergeCell ref="B319:H319"/>
    <mergeCell ref="M331:M337"/>
    <mergeCell ref="G317:H317"/>
    <mergeCell ref="G316:H316"/>
    <mergeCell ref="I331:J333"/>
    <mergeCell ref="I334:I335"/>
    <mergeCell ref="I317:J317"/>
    <mergeCell ref="I315:J315"/>
    <mergeCell ref="B320:H320"/>
    <mergeCell ref="I320:J320"/>
    <mergeCell ref="H297:H303"/>
    <mergeCell ref="D297:D303"/>
    <mergeCell ref="E297:E303"/>
    <mergeCell ref="B310:H310"/>
    <mergeCell ref="B296:B303"/>
    <mergeCell ref="C297:C303"/>
    <mergeCell ref="F297:F303"/>
    <mergeCell ref="E314:H314"/>
    <mergeCell ref="B354:Q354"/>
    <mergeCell ref="B355:Q358"/>
    <mergeCell ref="E346:H346"/>
    <mergeCell ref="E345:H345"/>
    <mergeCell ref="B345:D346"/>
    <mergeCell ref="M350:Q350"/>
    <mergeCell ref="I349:J349"/>
    <mergeCell ref="I347:J347"/>
    <mergeCell ref="I348:J348"/>
    <mergeCell ref="I346:J346"/>
    <mergeCell ref="O339:P339"/>
    <mergeCell ref="N331:N337"/>
    <mergeCell ref="I338:J338"/>
    <mergeCell ref="K331:L333"/>
    <mergeCell ref="O329:P330"/>
    <mergeCell ref="J334:J335"/>
    <mergeCell ref="I329:N330"/>
    <mergeCell ref="I339:J339"/>
    <mergeCell ref="K339:L339"/>
    <mergeCell ref="K338:L338"/>
    <mergeCell ref="I350:J350"/>
    <mergeCell ref="E350:H350"/>
    <mergeCell ref="B321:H321"/>
    <mergeCell ref="B324:H324"/>
    <mergeCell ref="H331:H337"/>
    <mergeCell ref="E329:H330"/>
    <mergeCell ref="I345:J345"/>
    <mergeCell ref="I324:J324"/>
    <mergeCell ref="B327:B328"/>
    <mergeCell ref="B329:D330"/>
    <mergeCell ref="H282:J282"/>
    <mergeCell ref="N282:R282"/>
    <mergeCell ref="G289:G290"/>
    <mergeCell ref="B96:AB96"/>
    <mergeCell ref="C282:E282"/>
    <mergeCell ref="B289:B290"/>
    <mergeCell ref="C289:C290"/>
    <mergeCell ref="J285:J288"/>
    <mergeCell ref="B146:Y146"/>
    <mergeCell ref="F281:G281"/>
    <mergeCell ref="B71:Y71"/>
    <mergeCell ref="E6:E9"/>
    <mergeCell ref="I6:I9"/>
    <mergeCell ref="M8:Q8"/>
    <mergeCell ref="B6:B9"/>
    <mergeCell ref="C6:C9"/>
    <mergeCell ref="K6:Q6"/>
    <mergeCell ref="H7:H9"/>
    <mergeCell ref="R5:Y8"/>
    <mergeCell ref="G7:G9"/>
    <mergeCell ref="B60:AB60"/>
    <mergeCell ref="B12:Y12"/>
    <mergeCell ref="B66:Y66"/>
    <mergeCell ref="B82:Y82"/>
    <mergeCell ref="H3:J3"/>
    <mergeCell ref="F3:G3"/>
    <mergeCell ref="B5:Q5"/>
    <mergeCell ref="C3:E3"/>
    <mergeCell ref="L8:L9"/>
    <mergeCell ref="G6:H6"/>
    <mergeCell ref="K7:Q7"/>
    <mergeCell ref="J6:J9"/>
    <mergeCell ref="B265:Y265"/>
    <mergeCell ref="L179:L180"/>
    <mergeCell ref="D6:D9"/>
    <mergeCell ref="K8:K9"/>
    <mergeCell ref="F6:F9"/>
    <mergeCell ref="G177:H177"/>
    <mergeCell ref="G178:G180"/>
    <mergeCell ref="F177:F180"/>
    <mergeCell ref="B97:Y97"/>
    <mergeCell ref="B61:Y61"/>
    <mergeCell ref="B248:Y248"/>
    <mergeCell ref="B156:Y156"/>
    <mergeCell ref="B144:Y144"/>
    <mergeCell ref="H281:J281"/>
    <mergeCell ref="K281:M281"/>
    <mergeCell ref="E276:G276"/>
    <mergeCell ref="B176:Q176"/>
    <mergeCell ref="E277:G277"/>
    <mergeCell ref="B222:Y222"/>
    <mergeCell ref="N281:R281"/>
    <mergeCell ref="E177:E180"/>
    <mergeCell ref="I177:I180"/>
    <mergeCell ref="B257:Y257"/>
    <mergeCell ref="B76:Y76"/>
    <mergeCell ref="C285:C288"/>
    <mergeCell ref="B215:Y215"/>
    <mergeCell ref="K285:Q285"/>
    <mergeCell ref="K287:K288"/>
    <mergeCell ref="K286:Q286"/>
    <mergeCell ref="B184:Y184"/>
    <mergeCell ref="C292:C295"/>
    <mergeCell ref="D293:D295"/>
    <mergeCell ref="E285:E288"/>
    <mergeCell ref="L287:L288"/>
    <mergeCell ref="M287:Q287"/>
    <mergeCell ref="B283:B284"/>
    <mergeCell ref="D285:D288"/>
    <mergeCell ref="H289:H290"/>
    <mergeCell ref="N293:N295"/>
    <mergeCell ref="I292:I295"/>
    <mergeCell ref="M292:O292"/>
    <mergeCell ref="K293:K295"/>
    <mergeCell ref="F292:F295"/>
    <mergeCell ref="L293:L295"/>
    <mergeCell ref="M293:M295"/>
    <mergeCell ref="P297:P303"/>
    <mergeCell ref="P289:P290"/>
    <mergeCell ref="P293:P295"/>
    <mergeCell ref="O297:O298"/>
    <mergeCell ref="M299:O299"/>
    <mergeCell ref="K297:K303"/>
    <mergeCell ref="B292:B295"/>
    <mergeCell ref="M297:M298"/>
    <mergeCell ref="I311:J311"/>
    <mergeCell ref="N297:N298"/>
    <mergeCell ref="B306:B307"/>
    <mergeCell ref="M301:O301"/>
    <mergeCell ref="M302:O303"/>
    <mergeCell ref="J293:J295"/>
    <mergeCell ref="O293:O295"/>
    <mergeCell ref="B312:H312"/>
    <mergeCell ref="M300:O300"/>
    <mergeCell ref="B240:Y240"/>
    <mergeCell ref="B177:B180"/>
    <mergeCell ref="B311:H311"/>
    <mergeCell ref="B309:L309"/>
    <mergeCell ref="I310:J310"/>
    <mergeCell ref="G297:G303"/>
    <mergeCell ref="L297:L303"/>
    <mergeCell ref="J177:J180"/>
    <mergeCell ref="I314:J314"/>
    <mergeCell ref="L334:L335"/>
    <mergeCell ref="I321:J321"/>
    <mergeCell ref="I316:J316"/>
    <mergeCell ref="I313:J313"/>
    <mergeCell ref="K334:K335"/>
    <mergeCell ref="G206:Q206"/>
    <mergeCell ref="B11:AB11"/>
    <mergeCell ref="B70:AB70"/>
    <mergeCell ref="B89:AB89"/>
    <mergeCell ref="B182:AB182"/>
    <mergeCell ref="F285:F288"/>
    <mergeCell ref="H178:H180"/>
    <mergeCell ref="B285:B288"/>
    <mergeCell ref="R176:Y179"/>
    <mergeCell ref="D177:D180"/>
    <mergeCell ref="C361:D361"/>
    <mergeCell ref="I319:J319"/>
    <mergeCell ref="B323:L323"/>
    <mergeCell ref="B208:Y208"/>
    <mergeCell ref="J207:Q207"/>
    <mergeCell ref="I312:J312"/>
    <mergeCell ref="E315:F317"/>
    <mergeCell ref="M313:Q313"/>
    <mergeCell ref="I297:I303"/>
    <mergeCell ref="F289:F290"/>
    <mergeCell ref="B163:Y163"/>
    <mergeCell ref="G347:H347"/>
    <mergeCell ref="G348:H348"/>
    <mergeCell ref="K177:Q177"/>
    <mergeCell ref="K178:Q178"/>
    <mergeCell ref="K179:K180"/>
    <mergeCell ref="E313:H313"/>
    <mergeCell ref="M179:Q179"/>
    <mergeCell ref="G205:Q205"/>
    <mergeCell ref="C177:C180"/>
    <mergeCell ref="B94:Y94"/>
    <mergeCell ref="B229:Y229"/>
    <mergeCell ref="B235:Y235"/>
    <mergeCell ref="C1:E1"/>
    <mergeCell ref="G349:H349"/>
    <mergeCell ref="E347:F349"/>
    <mergeCell ref="E331:F337"/>
    <mergeCell ref="E338:F338"/>
    <mergeCell ref="E339:F339"/>
    <mergeCell ref="G331:G337"/>
  </mergeCells>
  <conditionalFormatting sqref="G210 G212:G213 G217 G219:G220 G225:G227 G231:G233 G238">
    <cfRule type="cellIs" priority="15" dxfId="14" operator="equal" stopIfTrue="1">
      <formula>"選択必修B"</formula>
    </cfRule>
    <cfRule type="cellIs" priority="16" dxfId="15" operator="equal" stopIfTrue="1">
      <formula>"選択必修C"</formula>
    </cfRule>
  </conditionalFormatting>
  <conditionalFormatting sqref="H214">
    <cfRule type="cellIs" priority="17" dxfId="16" operator="equal" stopIfTrue="1">
      <formula>"振替"</formula>
    </cfRule>
  </conditionalFormatting>
  <conditionalFormatting sqref="H210 H212:H213 H217 H219:H220 H225:H227 H231:H233 H238">
    <cfRule type="cellIs" priority="18" dxfId="15" operator="equal" stopIfTrue="1">
      <formula>"振替"</formula>
    </cfRule>
  </conditionalFormatting>
  <conditionalFormatting sqref="M317">
    <cfRule type="cellIs" priority="26" dxfId="6" operator="equal" stopIfTrue="1">
      <formula>"エラー：振替単位数が多すぎます"</formula>
    </cfRule>
  </conditionalFormatting>
  <conditionalFormatting sqref="L346:L350 L324 L311:L317 L319:L321">
    <cfRule type="cellIs" priority="27" dxfId="0" operator="equal" stopIfTrue="1">
      <formula>"Clear"</formula>
    </cfRule>
  </conditionalFormatting>
  <conditionalFormatting sqref="J207:L207">
    <cfRule type="cellIs" priority="28" dxfId="17" operator="equal" stopIfTrue="1">
      <formula>"振替単位数は可能範囲です"</formula>
    </cfRule>
    <cfRule type="cellIs" priority="29" dxfId="6" operator="equal" stopIfTrue="1">
      <formula>"振替可能単位数を超過しています"</formula>
    </cfRule>
  </conditionalFormatting>
  <conditionalFormatting sqref="C282:E282">
    <cfRule type="cellIs" priority="10" dxfId="2" operator="equal" stopIfTrue="1">
      <formula>"学生番号が未記入です"</formula>
    </cfRule>
  </conditionalFormatting>
  <conditionalFormatting sqref="H282:J282">
    <cfRule type="cellIs" priority="9" dxfId="2" operator="equal" stopIfTrue="1">
      <formula>"氏名が未記入です"</formula>
    </cfRule>
  </conditionalFormatting>
  <conditionalFormatting sqref="N282:R282">
    <cfRule type="cellIs" priority="8" dxfId="2" operator="equal" stopIfTrue="1">
      <formula>"記録日が未記入です"</formula>
    </cfRule>
  </conditionalFormatting>
  <conditionalFormatting sqref="L4:Q4">
    <cfRule type="cellIs" priority="7" dxfId="2" operator="equal" stopIfTrue="1">
      <formula>"今日の日付を入力してください"</formula>
    </cfRule>
  </conditionalFormatting>
  <conditionalFormatting sqref="J297:L303 M297:O298 P297:Q303 M302:O303 D297:D303">
    <cfRule type="cellIs" priority="6" dxfId="1" operator="equal" stopIfTrue="1">
      <formula>"Clear"</formula>
    </cfRule>
  </conditionalFormatting>
  <conditionalFormatting sqref="L318">
    <cfRule type="cellIs" priority="1" dxfId="0" operator="equal" stopIfTrue="1">
      <formula>"Clear"</formula>
    </cfRule>
  </conditionalFormatting>
  <dataValidations count="4">
    <dataValidation type="list" allowBlank="1" showInputMessage="1" showErrorMessage="1" promptTitle="選択してください" prompt="A+～Dまで&#10;Eは入力しない" errorTitle="その値は入力できません" error="入力できるのはA+～Dまでです" sqref="F266:F267 F249:F254 F157:F161 F95 F90:F93 F13:F59 F72:F75 F77:F81 F83:F88 F98:F143 F145 F147:F155 F258:F263 F164:F172 F185:F191 F193:F199 F201:F202 F209:F213 F216:F220 F223:F227 F230:F233 F236:F238 F241:F246 F62:F65 F67:F69">
      <formula1>$C$362:$C$366</formula1>
    </dataValidation>
    <dataValidation type="list" allowBlank="1" showInputMessage="1" showErrorMessage="1" sqref="L3">
      <formula1>"2008,2009,2010,2011,2012,2013,2014,2015,2016"</formula1>
    </dataValidation>
    <dataValidation type="list" allowBlank="1" showInputMessage="1" showErrorMessage="1" sqref="N3">
      <formula1>"1,2,3,4,5,6,7,8,9,10,11,12"</formula1>
    </dataValidation>
    <dataValidation type="list" allowBlank="1" showInputMessage="1" showErrorMessage="1" sqref="P3">
      <formula1>"1,2,3,4,5,6,7,8,9,10,11,12,13,14,15,16,17,18,19,20,21,22,23,24,25,26,27,28,29,30,31"</formula1>
    </dataValidation>
  </dataValidations>
  <printOptions/>
  <pageMargins left="0.984251968503937" right="0.1968503937007874" top="1.5748031496062993" bottom="0.984251968503937" header="1.1023622047244095" footer="0.5118110236220472"/>
  <pageSetup fitToHeight="1" fitToWidth="1" horizontalDpi="300" verticalDpi="300" orientation="portrait" paperSize="9" scale="57" r:id="rId1"/>
  <headerFooter alignWithMargins="0">
    <oddHeader>&amp;C&amp;16マテリアル工学科ポートフォリオ&amp;R&amp;16&amp;D　&amp;T　印刷　</oddHeader>
  </headerFooter>
  <ignoredErrors>
    <ignoredError sqref="M9 N9:P9 M288:P288 M180:P180" numberStoredAsText="1"/>
    <ignoredError sqref="D16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F10"/>
  <sheetViews>
    <sheetView zoomScale="75" zoomScaleNormal="75" zoomScalePageLayoutView="0" workbookViewId="0" topLeftCell="A1">
      <selection activeCell="A9" sqref="A9"/>
    </sheetView>
  </sheetViews>
  <sheetFormatPr defaultColWidth="9.00390625" defaultRowHeight="13.5"/>
  <cols>
    <col min="1" max="2" width="12.625" style="170" customWidth="1"/>
    <col min="3" max="26" width="5.625" style="170" customWidth="1"/>
    <col min="27" max="32" width="9.125" style="170" customWidth="1"/>
    <col min="33" max="16384" width="9.00390625" style="170" customWidth="1"/>
  </cols>
  <sheetData>
    <row r="1" spans="1:32" ht="12" customHeight="1">
      <c r="A1" s="444" t="s">
        <v>131</v>
      </c>
      <c r="B1" s="444" t="s">
        <v>277</v>
      </c>
      <c r="C1" s="447" t="s">
        <v>374</v>
      </c>
      <c r="D1" s="447" t="s">
        <v>372</v>
      </c>
      <c r="E1" s="445" t="s">
        <v>312</v>
      </c>
      <c r="F1" s="446" t="s">
        <v>313</v>
      </c>
      <c r="G1" s="446"/>
      <c r="H1" s="446"/>
      <c r="I1" s="446"/>
      <c r="J1" s="446"/>
      <c r="K1" s="446"/>
      <c r="L1" s="446"/>
      <c r="M1" s="446" t="s">
        <v>334</v>
      </c>
      <c r="N1" s="446"/>
      <c r="O1" s="446"/>
      <c r="P1" s="446"/>
      <c r="Q1" s="446"/>
      <c r="R1" s="446"/>
      <c r="S1" s="446"/>
      <c r="T1" s="446"/>
      <c r="U1" s="446"/>
      <c r="V1" s="446"/>
      <c r="W1" s="446"/>
      <c r="X1" s="446"/>
      <c r="Y1" s="446"/>
      <c r="Z1" s="445" t="s">
        <v>333</v>
      </c>
      <c r="AA1" s="445" t="s">
        <v>355</v>
      </c>
      <c r="AB1" s="445" t="s">
        <v>354</v>
      </c>
      <c r="AC1" s="448" t="s">
        <v>351</v>
      </c>
      <c r="AD1" s="445" t="s">
        <v>356</v>
      </c>
      <c r="AE1" s="451" t="s">
        <v>329</v>
      </c>
      <c r="AF1" s="445" t="s">
        <v>341</v>
      </c>
    </row>
    <row r="2" spans="1:32" ht="12" customHeight="1">
      <c r="A2" s="444"/>
      <c r="B2" s="444"/>
      <c r="C2" s="447"/>
      <c r="D2" s="447"/>
      <c r="E2" s="445"/>
      <c r="F2" s="446" t="s">
        <v>308</v>
      </c>
      <c r="G2" s="445" t="s">
        <v>314</v>
      </c>
      <c r="H2" s="446" t="s">
        <v>335</v>
      </c>
      <c r="I2" s="446"/>
      <c r="J2" s="446"/>
      <c r="K2" s="445" t="s">
        <v>336</v>
      </c>
      <c r="L2" s="445" t="s">
        <v>318</v>
      </c>
      <c r="M2" s="446" t="s">
        <v>308</v>
      </c>
      <c r="N2" s="446" t="s">
        <v>323</v>
      </c>
      <c r="O2" s="446"/>
      <c r="P2" s="446"/>
      <c r="Q2" s="446"/>
      <c r="R2" s="455" t="s">
        <v>360</v>
      </c>
      <c r="S2" s="456"/>
      <c r="T2" s="456"/>
      <c r="U2" s="456"/>
      <c r="V2" s="456"/>
      <c r="W2" s="456"/>
      <c r="X2" s="457"/>
      <c r="Y2" s="445" t="s">
        <v>332</v>
      </c>
      <c r="Z2" s="445"/>
      <c r="AA2" s="445"/>
      <c r="AB2" s="445"/>
      <c r="AC2" s="449"/>
      <c r="AD2" s="445"/>
      <c r="AE2" s="452"/>
      <c r="AF2" s="445"/>
    </row>
    <row r="3" spans="1:32" ht="12" customHeight="1">
      <c r="A3" s="444"/>
      <c r="B3" s="444"/>
      <c r="C3" s="447"/>
      <c r="D3" s="447"/>
      <c r="E3" s="445"/>
      <c r="F3" s="446"/>
      <c r="G3" s="445"/>
      <c r="H3" s="446" t="s">
        <v>315</v>
      </c>
      <c r="I3" s="446" t="s">
        <v>316</v>
      </c>
      <c r="J3" s="446" t="s">
        <v>317</v>
      </c>
      <c r="K3" s="445"/>
      <c r="L3" s="445"/>
      <c r="M3" s="446"/>
      <c r="N3" s="445" t="s">
        <v>319</v>
      </c>
      <c r="O3" s="445" t="s">
        <v>320</v>
      </c>
      <c r="P3" s="445" t="s">
        <v>321</v>
      </c>
      <c r="Q3" s="445" t="s">
        <v>322</v>
      </c>
      <c r="R3" s="190" t="s">
        <v>361</v>
      </c>
      <c r="S3" s="455" t="s">
        <v>324</v>
      </c>
      <c r="T3" s="456"/>
      <c r="U3" s="457"/>
      <c r="V3" s="191" t="s">
        <v>363</v>
      </c>
      <c r="W3" s="445" t="s">
        <v>330</v>
      </c>
      <c r="X3" s="445" t="s">
        <v>331</v>
      </c>
      <c r="Y3" s="445"/>
      <c r="Z3" s="445"/>
      <c r="AA3" s="445"/>
      <c r="AB3" s="445"/>
      <c r="AC3" s="449"/>
      <c r="AD3" s="445"/>
      <c r="AE3" s="452"/>
      <c r="AF3" s="445"/>
    </row>
    <row r="4" spans="1:32" ht="12">
      <c r="A4" s="444"/>
      <c r="B4" s="444"/>
      <c r="C4" s="447"/>
      <c r="D4" s="447"/>
      <c r="E4" s="445"/>
      <c r="F4" s="446"/>
      <c r="G4" s="445"/>
      <c r="H4" s="446"/>
      <c r="I4" s="446"/>
      <c r="J4" s="446"/>
      <c r="K4" s="445"/>
      <c r="L4" s="445"/>
      <c r="M4" s="446"/>
      <c r="N4" s="445"/>
      <c r="O4" s="445"/>
      <c r="P4" s="445"/>
      <c r="Q4" s="445"/>
      <c r="R4" s="191" t="s">
        <v>362</v>
      </c>
      <c r="S4" s="446" t="s">
        <v>324</v>
      </c>
      <c r="T4" s="446"/>
      <c r="U4" s="446" t="s">
        <v>327</v>
      </c>
      <c r="V4" s="446"/>
      <c r="W4" s="445"/>
      <c r="X4" s="445"/>
      <c r="Y4" s="445"/>
      <c r="Z4" s="445"/>
      <c r="AA4" s="445"/>
      <c r="AB4" s="445"/>
      <c r="AC4" s="449"/>
      <c r="AD4" s="445"/>
      <c r="AE4" s="452"/>
      <c r="AF4" s="445"/>
    </row>
    <row r="5" spans="1:32" ht="36" customHeight="1">
      <c r="A5" s="444"/>
      <c r="B5" s="444"/>
      <c r="C5" s="447"/>
      <c r="D5" s="447"/>
      <c r="E5" s="445"/>
      <c r="F5" s="446"/>
      <c r="G5" s="445"/>
      <c r="H5" s="446"/>
      <c r="I5" s="446"/>
      <c r="J5" s="446"/>
      <c r="K5" s="445"/>
      <c r="L5" s="445"/>
      <c r="M5" s="446"/>
      <c r="N5" s="445"/>
      <c r="O5" s="445"/>
      <c r="P5" s="445"/>
      <c r="Q5" s="445"/>
      <c r="R5" s="190" t="s">
        <v>308</v>
      </c>
      <c r="S5" s="191" t="s">
        <v>325</v>
      </c>
      <c r="T5" s="191" t="s">
        <v>326</v>
      </c>
      <c r="U5" s="191" t="s">
        <v>328</v>
      </c>
      <c r="V5" s="190" t="s">
        <v>329</v>
      </c>
      <c r="W5" s="445"/>
      <c r="X5" s="445"/>
      <c r="Y5" s="445"/>
      <c r="Z5" s="445"/>
      <c r="AA5" s="445"/>
      <c r="AB5" s="445"/>
      <c r="AC5" s="450"/>
      <c r="AD5" s="445"/>
      <c r="AE5" s="453"/>
      <c r="AF5" s="445"/>
    </row>
    <row r="6" spans="1:32" ht="12" customHeight="1">
      <c r="A6" s="444" t="s">
        <v>344</v>
      </c>
      <c r="B6" s="172" t="s">
        <v>342</v>
      </c>
      <c r="C6" s="173"/>
      <c r="D6" s="173"/>
      <c r="E6" s="190">
        <v>108</v>
      </c>
      <c r="F6" s="191">
        <v>68</v>
      </c>
      <c r="G6" s="190">
        <v>44</v>
      </c>
      <c r="H6" s="191">
        <v>4</v>
      </c>
      <c r="I6" s="191">
        <v>12</v>
      </c>
      <c r="J6" s="191">
        <v>4</v>
      </c>
      <c r="K6" s="190"/>
      <c r="L6" s="190"/>
      <c r="M6" s="191">
        <v>38</v>
      </c>
      <c r="N6" s="190" t="s">
        <v>345</v>
      </c>
      <c r="O6" s="190">
        <v>6</v>
      </c>
      <c r="P6" s="190">
        <v>2</v>
      </c>
      <c r="Q6" s="190">
        <v>2</v>
      </c>
      <c r="R6" s="190">
        <v>18</v>
      </c>
      <c r="S6" s="191">
        <v>4</v>
      </c>
      <c r="T6" s="191">
        <v>4</v>
      </c>
      <c r="U6" s="191">
        <v>4</v>
      </c>
      <c r="V6" s="190"/>
      <c r="W6" s="190">
        <v>4</v>
      </c>
      <c r="X6" s="190">
        <v>2</v>
      </c>
      <c r="Y6" s="190">
        <v>8</v>
      </c>
      <c r="Z6" s="190"/>
      <c r="AA6" s="190" t="s">
        <v>345</v>
      </c>
      <c r="AB6" s="190" t="s">
        <v>345</v>
      </c>
      <c r="AC6" s="190" t="s">
        <v>345</v>
      </c>
      <c r="AD6" s="190" t="s">
        <v>345</v>
      </c>
      <c r="AE6" s="190" t="s">
        <v>358</v>
      </c>
      <c r="AF6" s="190" t="s">
        <v>345</v>
      </c>
    </row>
    <row r="7" spans="1:32" ht="12" customHeight="1">
      <c r="A7" s="444"/>
      <c r="B7" s="172" t="s">
        <v>343</v>
      </c>
      <c r="C7" s="173"/>
      <c r="D7" s="173"/>
      <c r="E7" s="190">
        <v>108</v>
      </c>
      <c r="F7" s="191">
        <v>68</v>
      </c>
      <c r="G7" s="190">
        <v>44</v>
      </c>
      <c r="H7" s="191">
        <v>4</v>
      </c>
      <c r="I7" s="191">
        <v>12</v>
      </c>
      <c r="J7" s="191">
        <v>4</v>
      </c>
      <c r="K7" s="190">
        <v>2</v>
      </c>
      <c r="L7" s="190"/>
      <c r="M7" s="191">
        <v>38</v>
      </c>
      <c r="N7" s="190" t="s">
        <v>345</v>
      </c>
      <c r="O7" s="190">
        <v>6</v>
      </c>
      <c r="P7" s="190">
        <v>2</v>
      </c>
      <c r="Q7" s="190">
        <v>2</v>
      </c>
      <c r="R7" s="190">
        <v>20</v>
      </c>
      <c r="S7" s="191">
        <v>4</v>
      </c>
      <c r="T7" s="191">
        <v>4</v>
      </c>
      <c r="U7" s="191">
        <v>4</v>
      </c>
      <c r="V7" s="190">
        <v>2</v>
      </c>
      <c r="W7" s="190">
        <v>4</v>
      </c>
      <c r="X7" s="190">
        <v>2</v>
      </c>
      <c r="Y7" s="190">
        <v>8</v>
      </c>
      <c r="Z7" s="190"/>
      <c r="AA7" s="190" t="s">
        <v>345</v>
      </c>
      <c r="AB7" s="190" t="s">
        <v>345</v>
      </c>
      <c r="AC7" s="190" t="s">
        <v>345</v>
      </c>
      <c r="AD7" s="190" t="s">
        <v>345</v>
      </c>
      <c r="AE7" s="190" t="s">
        <v>359</v>
      </c>
      <c r="AF7" s="190" t="s">
        <v>345</v>
      </c>
    </row>
    <row r="8" spans="1:32" ht="12" customHeight="1" thickBot="1">
      <c r="A8" s="444"/>
      <c r="B8" s="188" t="s">
        <v>350</v>
      </c>
      <c r="C8" s="173"/>
      <c r="D8" s="173"/>
      <c r="E8" s="187">
        <v>108</v>
      </c>
      <c r="F8" s="188">
        <v>68</v>
      </c>
      <c r="G8" s="187">
        <v>46</v>
      </c>
      <c r="H8" s="188">
        <v>4</v>
      </c>
      <c r="I8" s="188">
        <v>12</v>
      </c>
      <c r="J8" s="188">
        <v>4</v>
      </c>
      <c r="K8" s="192"/>
      <c r="L8" s="192"/>
      <c r="M8" s="188">
        <v>38</v>
      </c>
      <c r="N8" s="187" t="s">
        <v>345</v>
      </c>
      <c r="O8" s="187">
        <v>6</v>
      </c>
      <c r="P8" s="187">
        <v>2</v>
      </c>
      <c r="Q8" s="187">
        <v>2</v>
      </c>
      <c r="R8" s="187">
        <v>20</v>
      </c>
      <c r="S8" s="188">
        <v>4</v>
      </c>
      <c r="T8" s="188">
        <v>4</v>
      </c>
      <c r="U8" s="188">
        <v>4</v>
      </c>
      <c r="V8" s="187">
        <v>2</v>
      </c>
      <c r="W8" s="187">
        <v>4</v>
      </c>
      <c r="X8" s="187">
        <v>2</v>
      </c>
      <c r="Y8" s="189">
        <v>8</v>
      </c>
      <c r="Z8" s="192"/>
      <c r="AA8" s="187" t="s">
        <v>345</v>
      </c>
      <c r="AB8" s="187" t="s">
        <v>345</v>
      </c>
      <c r="AC8" s="187" t="s">
        <v>345</v>
      </c>
      <c r="AD8" s="190" t="s">
        <v>314</v>
      </c>
      <c r="AE8" s="190" t="s">
        <v>359</v>
      </c>
      <c r="AF8" s="187" t="s">
        <v>345</v>
      </c>
    </row>
    <row r="9" spans="1:32" ht="12.75" thickBot="1">
      <c r="A9" s="172">
        <f>IF('成績一覧'!H3&lt;&gt;"",'成績一覧'!H3,"")</f>
      </c>
      <c r="B9" s="172">
        <f>IF('成績一覧'!C3&lt;&gt;"",'成績一覧'!C3,"")</f>
      </c>
      <c r="C9" s="172">
        <f>IF('成績一覧'!P311&lt;&gt;0,'成績一覧'!P311,"")</f>
      </c>
      <c r="D9" s="184">
        <f>IF('成績一覧'!O311&lt;&gt;0,'成績一覧'!O311,"")</f>
      </c>
      <c r="E9" s="172">
        <f>IF('成績一覧'!K311&lt;&gt;0,'成績一覧'!K311,"")</f>
      </c>
      <c r="F9" s="172">
        <f>IF('成績一覧'!K313&lt;&gt;0,'成績一覧'!K313,"")</f>
      </c>
      <c r="G9" s="172">
        <f>IF('成績一覧'!K314&lt;&gt;0,'成績一覧'!K314,"")</f>
      </c>
      <c r="H9" s="172">
        <f>IF('成績一覧'!K315&lt;&gt;0,'成績一覧'!K315,"")</f>
      </c>
      <c r="I9" s="172">
        <f>IF('成績一覧'!K316&lt;&gt;0,'成績一覧'!K316,"")</f>
      </c>
      <c r="J9" s="180">
        <f>IF('成績一覧'!K317&lt;&gt;0,'成績一覧'!K317,"")</f>
      </c>
      <c r="K9" s="186">
        <f>IF('成績一覧'!D276&lt;&gt;0,'成績一覧'!D276,"")</f>
      </c>
      <c r="L9" s="186">
        <f>IF('成績一覧'!D277&lt;&gt;0,'成績一覧'!D277,"")</f>
      </c>
      <c r="M9" s="181">
        <f>IF('成績一覧'!K312&lt;&gt;0,'成績一覧'!K312,"")</f>
      </c>
      <c r="N9" s="172">
        <f>IF(SUM('成績一覧'!D15:D21)&lt;&gt;0,SUM('成績一覧'!D15:D21),"")</f>
      </c>
      <c r="O9" s="172">
        <f>IF('成績一覧'!E339&lt;&gt;0,'成績一覧'!E339,"")</f>
      </c>
      <c r="P9" s="172">
        <f>IF('成績一覧'!G339&lt;&gt;0,'成績一覧'!G339,"")</f>
      </c>
      <c r="Q9" s="172">
        <f>IF('成績一覧'!H339&lt;&gt;0,'成績一覧'!H339,"")</f>
      </c>
      <c r="R9" s="172">
        <f>SUM(S9:X9)</f>
        <v>0</v>
      </c>
      <c r="S9" s="172">
        <f>IF('成績一覧'!I337&lt;&gt;0,'成績一覧'!I337,"")</f>
      </c>
      <c r="T9" s="172">
        <f>IF('成績一覧'!J337&lt;&gt;0,'成績一覧'!J337,"")</f>
      </c>
      <c r="U9" s="172">
        <f>IF('成績一覧'!K337&lt;&gt;0,'成績一覧'!K337,"")</f>
      </c>
      <c r="V9" s="172">
        <f>IF('成績一覧'!L337&lt;&gt;0,'成績一覧'!L337,"")</f>
      </c>
      <c r="W9" s="172">
        <f>IF('成績一覧'!M339&lt;&gt;0,'成績一覧'!M339,"")</f>
      </c>
      <c r="X9" s="180">
        <f>IF('成績一覧'!N339&lt;&gt;0,'成績一覧'!N339,"")</f>
      </c>
      <c r="Y9" s="182"/>
      <c r="Z9" s="182"/>
      <c r="AA9" s="181">
        <f>IF('成績一覧'!K319&lt;&gt;0,'成績一覧'!K319,"")</f>
      </c>
      <c r="AB9" s="172">
        <f>IF('成績一覧'!K320&lt;&gt;0,'成績一覧'!K320,"")</f>
      </c>
      <c r="AC9" s="172">
        <f>IF('成績一覧'!K321&lt;&gt;0,'成績一覧'!K321,"")</f>
      </c>
      <c r="AD9" s="172" t="s">
        <v>347</v>
      </c>
      <c r="AE9" s="172" t="s">
        <v>347</v>
      </c>
      <c r="AF9" s="172">
        <f>IF('成績一覧'!K324&lt;&gt;0,'成績一覧'!K324,"")</f>
      </c>
    </row>
    <row r="10" spans="3:26" ht="72" customHeight="1">
      <c r="C10" s="454" t="s">
        <v>349</v>
      </c>
      <c r="D10" s="454"/>
      <c r="E10" s="454"/>
      <c r="F10" s="454"/>
      <c r="G10" s="171" t="s">
        <v>338</v>
      </c>
      <c r="K10" s="193" t="s">
        <v>365</v>
      </c>
      <c r="L10" s="175"/>
      <c r="M10" s="175"/>
      <c r="Y10" s="174" t="s">
        <v>337</v>
      </c>
      <c r="Z10" s="174" t="s">
        <v>337</v>
      </c>
    </row>
  </sheetData>
  <sheetProtection password="826D" sheet="1"/>
  <mergeCells count="37">
    <mergeCell ref="K2:K5"/>
    <mergeCell ref="J3:J5"/>
    <mergeCell ref="I3:I5"/>
    <mergeCell ref="H3:H5"/>
    <mergeCell ref="R2:X2"/>
    <mergeCell ref="S3:U3"/>
    <mergeCell ref="S4:T4"/>
    <mergeCell ref="U4:V4"/>
    <mergeCell ref="C10:F10"/>
    <mergeCell ref="Z1:Z5"/>
    <mergeCell ref="M1:Y1"/>
    <mergeCell ref="M2:M5"/>
    <mergeCell ref="N2:Q2"/>
    <mergeCell ref="W3:W5"/>
    <mergeCell ref="X3:X5"/>
    <mergeCell ref="Y2:Y5"/>
    <mergeCell ref="H2:J2"/>
    <mergeCell ref="L2:L5"/>
    <mergeCell ref="AF1:AF5"/>
    <mergeCell ref="N3:N5"/>
    <mergeCell ref="O3:O5"/>
    <mergeCell ref="P3:P5"/>
    <mergeCell ref="Q3:Q5"/>
    <mergeCell ref="AC1:AC5"/>
    <mergeCell ref="AA1:AA5"/>
    <mergeCell ref="AB1:AB5"/>
    <mergeCell ref="AE1:AE5"/>
    <mergeCell ref="A6:A8"/>
    <mergeCell ref="AD1:AD5"/>
    <mergeCell ref="G2:G5"/>
    <mergeCell ref="F2:F5"/>
    <mergeCell ref="E1:E5"/>
    <mergeCell ref="B1:B5"/>
    <mergeCell ref="A1:A5"/>
    <mergeCell ref="F1:L1"/>
    <mergeCell ref="C1:C5"/>
    <mergeCell ref="D1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headerFooter>
    <oddHeader>&amp;R&amp;D　&amp;T印刷
</oddHeader>
  </headerFooter>
  <ignoredErrors>
    <ignoredError sqref="K9:L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横田研究室</cp:lastModifiedBy>
  <cp:lastPrinted>2008-06-18T06:27:18Z</cp:lastPrinted>
  <dcterms:created xsi:type="dcterms:W3CDTF">2008-04-07T10:53:53Z</dcterms:created>
  <dcterms:modified xsi:type="dcterms:W3CDTF">2009-08-10T06:03:14Z</dcterms:modified>
  <cp:category/>
  <cp:version/>
  <cp:contentType/>
  <cp:contentStatus/>
</cp:coreProperties>
</file>